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ucsg\FISCALIZAÇÃO DE ATAS_E_CONTRATOS\CONTRATOS\Licitação Terceirizados - São Luís-bacabal\"/>
    </mc:Choice>
  </mc:AlternateContent>
  <bookViews>
    <workbookView xWindow="0" yWindow="0" windowWidth="28800" windowHeight="12180" tabRatio="921" activeTab="13"/>
  </bookViews>
  <sheets>
    <sheet name="Planilha Resumo - Proposta " sheetId="40" r:id="rId1"/>
    <sheet name="eletricista" sheetId="44" r:id="rId2"/>
    <sheet name="bomb hid" sheetId="45" r:id="rId3"/>
    <sheet name="asg" sheetId="46" r:id="rId4"/>
    <sheet name="carregador" sheetId="47" r:id="rId5"/>
    <sheet name="jard" sheetId="48" r:id="rId6"/>
    <sheet name="copa" sheetId="49" r:id="rId7"/>
    <sheet name="rec" sheetId="50" r:id="rId8"/>
    <sheet name="rec 12x36 D" sheetId="51" r:id="rId9"/>
    <sheet name="rec 12x36 N" sheetId="52" r:id="rId10"/>
    <sheet name="enc" sheetId="53" r:id="rId11"/>
    <sheet name="aux apoio adm" sheetId="54" r:id="rId12"/>
    <sheet name="op repro" sheetId="55" r:id="rId13"/>
    <sheet name="asg baca" sheetId="56" r:id="rId14"/>
    <sheet name="rec baca" sheetId="57" r:id="rId15"/>
  </sheets>
  <definedNames>
    <definedName name="_xlnm.Print_Area" localSheetId="0">'Planilha Resumo - Proposta '!$A$1:$D$37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40" l="1"/>
  <c r="G18" i="40"/>
  <c r="G19" i="40"/>
  <c r="F57" i="57" l="1"/>
  <c r="F57" i="56"/>
  <c r="F57" i="55"/>
  <c r="F57" i="54"/>
  <c r="F57" i="53"/>
  <c r="F58" i="52"/>
  <c r="F57" i="51"/>
  <c r="F57" i="50"/>
  <c r="F57" i="49"/>
  <c r="F57" i="48"/>
  <c r="F57" i="47"/>
  <c r="F57" i="46"/>
  <c r="E87" i="57"/>
  <c r="F85" i="57"/>
  <c r="F84" i="57"/>
  <c r="F83" i="57"/>
  <c r="F82" i="57"/>
  <c r="F81" i="57"/>
  <c r="F87" i="57" s="1"/>
  <c r="F76" i="57"/>
  <c r="E75" i="57"/>
  <c r="F75" i="57" s="1"/>
  <c r="F74" i="57"/>
  <c r="F73" i="57"/>
  <c r="E72" i="57"/>
  <c r="E77" i="57" s="1"/>
  <c r="F71" i="57"/>
  <c r="E87" i="56"/>
  <c r="F85" i="56"/>
  <c r="F84" i="56"/>
  <c r="F83" i="56"/>
  <c r="F82" i="56"/>
  <c r="F81" i="56"/>
  <c r="F87" i="56" s="1"/>
  <c r="F76" i="56"/>
  <c r="E75" i="56"/>
  <c r="F75" i="56" s="1"/>
  <c r="F74" i="56"/>
  <c r="F73" i="56"/>
  <c r="E72" i="56"/>
  <c r="E77" i="56" s="1"/>
  <c r="F71" i="56"/>
  <c r="E87" i="55"/>
  <c r="F85" i="55"/>
  <c r="F84" i="55"/>
  <c r="F83" i="55"/>
  <c r="F82" i="55"/>
  <c r="F81" i="55"/>
  <c r="F87" i="55" s="1"/>
  <c r="F76" i="55"/>
  <c r="E75" i="55"/>
  <c r="F75" i="55" s="1"/>
  <c r="F74" i="55"/>
  <c r="F73" i="55"/>
  <c r="E72" i="55"/>
  <c r="E77" i="55" s="1"/>
  <c r="F71" i="55"/>
  <c r="E87" i="54"/>
  <c r="F85" i="54"/>
  <c r="F84" i="54"/>
  <c r="F83" i="54"/>
  <c r="F82" i="54"/>
  <c r="F81" i="54"/>
  <c r="F87" i="54" s="1"/>
  <c r="F76" i="54"/>
  <c r="E75" i="54"/>
  <c r="F75" i="54" s="1"/>
  <c r="F74" i="54"/>
  <c r="F73" i="54"/>
  <c r="F72" i="54"/>
  <c r="E72" i="54"/>
  <c r="E77" i="54" s="1"/>
  <c r="F71" i="54"/>
  <c r="E87" i="53"/>
  <c r="F85" i="53"/>
  <c r="F84" i="53"/>
  <c r="F83" i="53"/>
  <c r="F82" i="53"/>
  <c r="F81" i="53"/>
  <c r="F87" i="53" s="1"/>
  <c r="F76" i="53"/>
  <c r="F75" i="53"/>
  <c r="E75" i="53"/>
  <c r="F74" i="53"/>
  <c r="F73" i="53"/>
  <c r="E72" i="53"/>
  <c r="E77" i="53" s="1"/>
  <c r="F71" i="53"/>
  <c r="F86" i="52"/>
  <c r="F85" i="52"/>
  <c r="F84" i="52"/>
  <c r="F83" i="52"/>
  <c r="F82" i="52"/>
  <c r="F77" i="52"/>
  <c r="F76" i="52"/>
  <c r="F75" i="52"/>
  <c r="F74" i="52"/>
  <c r="F73" i="52"/>
  <c r="F72" i="52"/>
  <c r="E88" i="52"/>
  <c r="E76" i="52"/>
  <c r="E73" i="52"/>
  <c r="E78" i="52" s="1"/>
  <c r="F75" i="51"/>
  <c r="E87" i="51"/>
  <c r="F85" i="51"/>
  <c r="F84" i="51"/>
  <c r="F83" i="51"/>
  <c r="F82" i="51"/>
  <c r="F81" i="51"/>
  <c r="F87" i="51" s="1"/>
  <c r="F76" i="51"/>
  <c r="E75" i="51"/>
  <c r="F74" i="51"/>
  <c r="F73" i="51"/>
  <c r="E72" i="51"/>
  <c r="E77" i="51" s="1"/>
  <c r="F71" i="51"/>
  <c r="E87" i="50"/>
  <c r="F85" i="50"/>
  <c r="F84" i="50"/>
  <c r="F83" i="50"/>
  <c r="F82" i="50"/>
  <c r="F81" i="50"/>
  <c r="F87" i="50" s="1"/>
  <c r="F76" i="50"/>
  <c r="E75" i="50"/>
  <c r="F75" i="50" s="1"/>
  <c r="F74" i="50"/>
  <c r="F73" i="50"/>
  <c r="E72" i="50"/>
  <c r="E77" i="50" s="1"/>
  <c r="F71" i="50"/>
  <c r="E87" i="49"/>
  <c r="F85" i="49"/>
  <c r="F84" i="49"/>
  <c r="F83" i="49"/>
  <c r="F82" i="49"/>
  <c r="F81" i="49"/>
  <c r="F87" i="49" s="1"/>
  <c r="F76" i="49"/>
  <c r="E75" i="49"/>
  <c r="F75" i="49" s="1"/>
  <c r="F74" i="49"/>
  <c r="F73" i="49"/>
  <c r="E72" i="49"/>
  <c r="E77" i="49" s="1"/>
  <c r="F71" i="49"/>
  <c r="E87" i="48"/>
  <c r="F85" i="48"/>
  <c r="F84" i="48"/>
  <c r="F83" i="48"/>
  <c r="F82" i="48"/>
  <c r="F81" i="48"/>
  <c r="F87" i="48" s="1"/>
  <c r="F76" i="48"/>
  <c r="E75" i="48"/>
  <c r="F75" i="48" s="1"/>
  <c r="F74" i="48"/>
  <c r="F73" i="48"/>
  <c r="E72" i="48"/>
  <c r="E77" i="48" s="1"/>
  <c r="F71" i="48"/>
  <c r="F85" i="46"/>
  <c r="F84" i="46"/>
  <c r="F87" i="46" s="1"/>
  <c r="F83" i="46"/>
  <c r="F82" i="46"/>
  <c r="F81" i="46"/>
  <c r="F76" i="46"/>
  <c r="E75" i="46"/>
  <c r="E77" i="46" s="1"/>
  <c r="F74" i="46"/>
  <c r="F73" i="46"/>
  <c r="E72" i="46"/>
  <c r="F72" i="46" s="1"/>
  <c r="F71" i="46"/>
  <c r="E87" i="47"/>
  <c r="F85" i="47"/>
  <c r="F84" i="47"/>
  <c r="F83" i="47"/>
  <c r="F82" i="47"/>
  <c r="F81" i="47"/>
  <c r="F87" i="47" s="1"/>
  <c r="F76" i="47"/>
  <c r="E75" i="47"/>
  <c r="F75" i="47" s="1"/>
  <c r="F74" i="47"/>
  <c r="F73" i="47"/>
  <c r="E72" i="47"/>
  <c r="E77" i="47" s="1"/>
  <c r="F71" i="47"/>
  <c r="E87" i="46"/>
  <c r="E87" i="45"/>
  <c r="F85" i="45"/>
  <c r="F84" i="45"/>
  <c r="F83" i="45"/>
  <c r="F82" i="45"/>
  <c r="F81" i="45"/>
  <c r="F87" i="45" s="1"/>
  <c r="F76" i="45"/>
  <c r="E75" i="45"/>
  <c r="F75" i="45" s="1"/>
  <c r="F74" i="45"/>
  <c r="F73" i="45"/>
  <c r="E72" i="45"/>
  <c r="E77" i="45" s="1"/>
  <c r="F71" i="45"/>
  <c r="E87" i="44"/>
  <c r="F72" i="57" l="1"/>
  <c r="F77" i="57" s="1"/>
  <c r="F72" i="56"/>
  <c r="F77" i="56" s="1"/>
  <c r="F72" i="55"/>
  <c r="F77" i="55" s="1"/>
  <c r="F77" i="54"/>
  <c r="F72" i="53"/>
  <c r="F77" i="53" s="1"/>
  <c r="F88" i="52"/>
  <c r="F78" i="52"/>
  <c r="F72" i="51"/>
  <c r="F77" i="51" s="1"/>
  <c r="F72" i="50"/>
  <c r="F77" i="50" s="1"/>
  <c r="F72" i="49"/>
  <c r="F77" i="49" s="1"/>
  <c r="F72" i="48"/>
  <c r="F77" i="48" s="1"/>
  <c r="F75" i="46"/>
  <c r="F77" i="46" s="1"/>
  <c r="F72" i="47"/>
  <c r="F77" i="47" s="1"/>
  <c r="F72" i="45"/>
  <c r="F77" i="45" s="1"/>
  <c r="F56" i="56"/>
  <c r="F56" i="57" l="1"/>
  <c r="F56" i="55"/>
  <c r="F56" i="54"/>
  <c r="F56" i="53"/>
  <c r="F57" i="52"/>
  <c r="F56" i="51"/>
  <c r="F56" i="50"/>
  <c r="F56" i="49"/>
  <c r="F56" i="48"/>
  <c r="F56" i="47"/>
  <c r="F56" i="46"/>
  <c r="F26" i="56" l="1"/>
  <c r="B132" i="57" l="1"/>
  <c r="E116" i="57"/>
  <c r="E109" i="57"/>
  <c r="F103" i="57"/>
  <c r="F125" i="57" s="1"/>
  <c r="F61" i="57"/>
  <c r="F66" i="57" s="1"/>
  <c r="E52" i="57"/>
  <c r="E38" i="57"/>
  <c r="F26" i="57"/>
  <c r="F31" i="57" s="1"/>
  <c r="B132" i="56"/>
  <c r="E116" i="56"/>
  <c r="E109" i="56"/>
  <c r="E117" i="56" s="1"/>
  <c r="F103" i="56"/>
  <c r="F125" i="56" s="1"/>
  <c r="E52" i="56"/>
  <c r="E38" i="56"/>
  <c r="F31" i="56"/>
  <c r="B132" i="55"/>
  <c r="E116" i="55"/>
  <c r="E109" i="55"/>
  <c r="E117" i="55" s="1"/>
  <c r="F103" i="55"/>
  <c r="F125" i="55" s="1"/>
  <c r="E52" i="55"/>
  <c r="E38" i="55"/>
  <c r="F26" i="55"/>
  <c r="F31" i="55" s="1"/>
  <c r="B132" i="54"/>
  <c r="E116" i="54"/>
  <c r="E109" i="54"/>
  <c r="F103" i="54"/>
  <c r="F125" i="54" s="1"/>
  <c r="E52" i="54"/>
  <c r="E38" i="54"/>
  <c r="F26" i="54"/>
  <c r="F31" i="54" s="1"/>
  <c r="B132" i="53"/>
  <c r="E116" i="53"/>
  <c r="E109" i="53"/>
  <c r="F103" i="53"/>
  <c r="F125" i="53" s="1"/>
  <c r="E52" i="53"/>
  <c r="E38" i="53"/>
  <c r="F26" i="53"/>
  <c r="F31" i="53" s="1"/>
  <c r="B133" i="52"/>
  <c r="E117" i="52"/>
  <c r="E110" i="52"/>
  <c r="F104" i="52"/>
  <c r="F126" i="52" s="1"/>
  <c r="E53" i="52"/>
  <c r="E39" i="52"/>
  <c r="F26" i="52"/>
  <c r="F29" i="52" s="1"/>
  <c r="B132" i="51"/>
  <c r="E116" i="51"/>
  <c r="E109" i="51"/>
  <c r="F103" i="51"/>
  <c r="F125" i="51" s="1"/>
  <c r="E52" i="51"/>
  <c r="E38" i="51"/>
  <c r="F26" i="51"/>
  <c r="F31" i="51" s="1"/>
  <c r="B132" i="50"/>
  <c r="E116" i="50"/>
  <c r="E109" i="50"/>
  <c r="F103" i="50"/>
  <c r="F125" i="50" s="1"/>
  <c r="E52" i="50"/>
  <c r="E38" i="50"/>
  <c r="F26" i="50"/>
  <c r="F31" i="50" s="1"/>
  <c r="B132" i="49"/>
  <c r="E116" i="49"/>
  <c r="E109" i="49"/>
  <c r="F103" i="49"/>
  <c r="F125" i="49" s="1"/>
  <c r="E52" i="49"/>
  <c r="E38" i="49"/>
  <c r="F26" i="49"/>
  <c r="F31" i="49" s="1"/>
  <c r="B132" i="48"/>
  <c r="E116" i="48"/>
  <c r="E109" i="48"/>
  <c r="F103" i="48"/>
  <c r="F125" i="48" s="1"/>
  <c r="E52" i="48"/>
  <c r="E38" i="48"/>
  <c r="F26" i="48"/>
  <c r="F55" i="48" s="1"/>
  <c r="B132" i="47"/>
  <c r="E116" i="47"/>
  <c r="E109" i="47"/>
  <c r="F103" i="47"/>
  <c r="F125" i="47" s="1"/>
  <c r="E52" i="47"/>
  <c r="E38" i="47"/>
  <c r="F26" i="47"/>
  <c r="F55" i="47" s="1"/>
  <c r="B132" i="46"/>
  <c r="E116" i="46"/>
  <c r="E109" i="46"/>
  <c r="F103" i="46"/>
  <c r="F125" i="46" s="1"/>
  <c r="E52" i="46"/>
  <c r="E38" i="46"/>
  <c r="F26" i="46"/>
  <c r="F31" i="46" s="1"/>
  <c r="B132" i="45"/>
  <c r="E116" i="45"/>
  <c r="E109" i="45"/>
  <c r="F103" i="45"/>
  <c r="F125" i="45" s="1"/>
  <c r="F56" i="45"/>
  <c r="E52" i="45"/>
  <c r="E38" i="45"/>
  <c r="F29" i="45"/>
  <c r="F55" i="44"/>
  <c r="E117" i="51" l="1"/>
  <c r="F30" i="52"/>
  <c r="F28" i="52"/>
  <c r="F28" i="49"/>
  <c r="E117" i="57"/>
  <c r="E118" i="52"/>
  <c r="E117" i="48"/>
  <c r="F55" i="49"/>
  <c r="F61" i="49" s="1"/>
  <c r="F66" i="49" s="1"/>
  <c r="E117" i="46"/>
  <c r="F29" i="49"/>
  <c r="F61" i="47"/>
  <c r="F66" i="47" s="1"/>
  <c r="F55" i="45"/>
  <c r="F61" i="45" s="1"/>
  <c r="F66" i="45" s="1"/>
  <c r="F56" i="52"/>
  <c r="F62" i="52" s="1"/>
  <c r="F67" i="52" s="1"/>
  <c r="F30" i="45"/>
  <c r="F31" i="52"/>
  <c r="F28" i="57"/>
  <c r="F61" i="48"/>
  <c r="F66" i="48" s="1"/>
  <c r="F30" i="49"/>
  <c r="E117" i="49"/>
  <c r="E117" i="53"/>
  <c r="F29" i="57"/>
  <c r="E117" i="47"/>
  <c r="E117" i="50"/>
  <c r="F28" i="51"/>
  <c r="E117" i="54"/>
  <c r="F28" i="55"/>
  <c r="F30" i="57"/>
  <c r="F28" i="44"/>
  <c r="E117" i="45"/>
  <c r="F28" i="56"/>
  <c r="F29" i="56"/>
  <c r="F30" i="56"/>
  <c r="F61" i="56"/>
  <c r="F66" i="56" s="1"/>
  <c r="F29" i="55"/>
  <c r="F30" i="55"/>
  <c r="F55" i="55"/>
  <c r="F61" i="55" s="1"/>
  <c r="F66" i="55" s="1"/>
  <c r="F28" i="54"/>
  <c r="F29" i="54"/>
  <c r="F30" i="54"/>
  <c r="F55" i="54"/>
  <c r="F61" i="54" s="1"/>
  <c r="F66" i="54" s="1"/>
  <c r="F55" i="53"/>
  <c r="F61" i="53" s="1"/>
  <c r="F66" i="53" s="1"/>
  <c r="F28" i="53"/>
  <c r="F30" i="53"/>
  <c r="F29" i="53"/>
  <c r="F32" i="52"/>
  <c r="F29" i="51"/>
  <c r="F30" i="51"/>
  <c r="F55" i="51"/>
  <c r="F61" i="51" s="1"/>
  <c r="F66" i="51" s="1"/>
  <c r="F29" i="50"/>
  <c r="F55" i="50"/>
  <c r="F61" i="50" s="1"/>
  <c r="F66" i="50" s="1"/>
  <c r="F30" i="50"/>
  <c r="F28" i="50"/>
  <c r="F29" i="48"/>
  <c r="F31" i="48"/>
  <c r="F28" i="48"/>
  <c r="F30" i="48"/>
  <c r="F31" i="47"/>
  <c r="F29" i="47"/>
  <c r="F28" i="47"/>
  <c r="F30" i="47"/>
  <c r="F30" i="46"/>
  <c r="F28" i="46"/>
  <c r="F29" i="46"/>
  <c r="F55" i="46"/>
  <c r="F61" i="46" s="1"/>
  <c r="F66" i="46" s="1"/>
  <c r="F31" i="45"/>
  <c r="F28" i="45"/>
  <c r="F29" i="44"/>
  <c r="F31" i="44"/>
  <c r="F30" i="44"/>
  <c r="F32" i="49" l="1"/>
  <c r="F32" i="51"/>
  <c r="F32" i="53"/>
  <c r="F32" i="45"/>
  <c r="F32" i="46"/>
  <c r="F32" i="50"/>
  <c r="F32" i="57"/>
  <c r="F32" i="55"/>
  <c r="F32" i="56"/>
  <c r="F32" i="54"/>
  <c r="F33" i="52"/>
  <c r="F91" i="52" s="1"/>
  <c r="F92" i="52" s="1"/>
  <c r="F96" i="52" s="1"/>
  <c r="F90" i="51"/>
  <c r="F91" i="51" s="1"/>
  <c r="F95" i="51" s="1"/>
  <c r="F36" i="51"/>
  <c r="F32" i="48"/>
  <c r="F32" i="47"/>
  <c r="F37" i="46" l="1"/>
  <c r="F121" i="45"/>
  <c r="F121" i="57"/>
  <c r="F36" i="53"/>
  <c r="F37" i="53"/>
  <c r="F36" i="50"/>
  <c r="F90" i="50"/>
  <c r="F91" i="50" s="1"/>
  <c r="F95" i="50" s="1"/>
  <c r="F90" i="54"/>
  <c r="F91" i="54" s="1"/>
  <c r="F95" i="54" s="1"/>
  <c r="F121" i="50"/>
  <c r="F90" i="49"/>
  <c r="F91" i="49" s="1"/>
  <c r="F95" i="49" s="1"/>
  <c r="F36" i="49"/>
  <c r="F121" i="49"/>
  <c r="F37" i="49"/>
  <c r="F36" i="57"/>
  <c r="F90" i="57"/>
  <c r="F91" i="57" s="1"/>
  <c r="F95" i="57" s="1"/>
  <c r="F37" i="55"/>
  <c r="F90" i="48"/>
  <c r="F91" i="48" s="1"/>
  <c r="F95" i="48" s="1"/>
  <c r="F90" i="53"/>
  <c r="F91" i="53" s="1"/>
  <c r="F95" i="53" s="1"/>
  <c r="F121" i="53"/>
  <c r="F36" i="55"/>
  <c r="F90" i="55"/>
  <c r="F91" i="55" s="1"/>
  <c r="F95" i="55" s="1"/>
  <c r="F121" i="55"/>
  <c r="F121" i="51"/>
  <c r="F36" i="48"/>
  <c r="F37" i="50"/>
  <c r="F37" i="51"/>
  <c r="F38" i="51" s="1"/>
  <c r="F39" i="51" s="1"/>
  <c r="F40" i="51" s="1"/>
  <c r="F37" i="57"/>
  <c r="F38" i="57" s="1"/>
  <c r="F39" i="57" s="1"/>
  <c r="F40" i="57" s="1"/>
  <c r="F64" i="57" s="1"/>
  <c r="F94" i="57"/>
  <c r="F96" i="57" s="1"/>
  <c r="F124" i="57" s="1"/>
  <c r="F37" i="45"/>
  <c r="F36" i="45"/>
  <c r="F90" i="45"/>
  <c r="F91" i="45" s="1"/>
  <c r="F95" i="45" s="1"/>
  <c r="F121" i="46"/>
  <c r="F36" i="54"/>
  <c r="F36" i="46"/>
  <c r="F38" i="46" s="1"/>
  <c r="F39" i="46" s="1"/>
  <c r="F40" i="46" s="1"/>
  <c r="F64" i="46" s="1"/>
  <c r="F90" i="46"/>
  <c r="F91" i="46" s="1"/>
  <c r="F95" i="46" s="1"/>
  <c r="F36" i="47"/>
  <c r="F90" i="47"/>
  <c r="F91" i="47" s="1"/>
  <c r="F95" i="47" s="1"/>
  <c r="F121" i="48"/>
  <c r="F37" i="48"/>
  <c r="F121" i="47"/>
  <c r="F121" i="54"/>
  <c r="F38" i="52"/>
  <c r="F122" i="52"/>
  <c r="F37" i="47"/>
  <c r="F37" i="52"/>
  <c r="F37" i="54"/>
  <c r="F90" i="56"/>
  <c r="F91" i="56" s="1"/>
  <c r="F95" i="56" s="1"/>
  <c r="F36" i="56"/>
  <c r="F121" i="56"/>
  <c r="F37" i="56"/>
  <c r="E72" i="44"/>
  <c r="F38" i="54" l="1"/>
  <c r="F39" i="54" s="1"/>
  <c r="F40" i="54" s="1"/>
  <c r="F123" i="51"/>
  <c r="F38" i="50"/>
  <c r="F39" i="50" s="1"/>
  <c r="F40" i="50" s="1"/>
  <c r="F94" i="50"/>
  <c r="F96" i="50" s="1"/>
  <c r="F124" i="50" s="1"/>
  <c r="F38" i="48"/>
  <c r="F39" i="48" s="1"/>
  <c r="F40" i="48" s="1"/>
  <c r="F123" i="46"/>
  <c r="F123" i="53"/>
  <c r="F123" i="55"/>
  <c r="F94" i="53"/>
  <c r="F96" i="53" s="1"/>
  <c r="F124" i="53" s="1"/>
  <c r="F123" i="50"/>
  <c r="F38" i="55"/>
  <c r="F39" i="55" s="1"/>
  <c r="F40" i="55" s="1"/>
  <c r="F47" i="55" s="1"/>
  <c r="F94" i="45"/>
  <c r="F96" i="45" s="1"/>
  <c r="F124" i="45" s="1"/>
  <c r="F123" i="45"/>
  <c r="F48" i="57"/>
  <c r="F47" i="57"/>
  <c r="F49" i="57"/>
  <c r="F43" i="57"/>
  <c r="F50" i="57"/>
  <c r="F38" i="45"/>
  <c r="F39" i="45" s="1"/>
  <c r="F40" i="45" s="1"/>
  <c r="F50" i="45" s="1"/>
  <c r="F94" i="51"/>
  <c r="F96" i="51" s="1"/>
  <c r="F124" i="51" s="1"/>
  <c r="F123" i="49"/>
  <c r="F94" i="49"/>
  <c r="F96" i="49" s="1"/>
  <c r="F124" i="49" s="1"/>
  <c r="F38" i="49"/>
  <c r="F39" i="49" s="1"/>
  <c r="F40" i="49" s="1"/>
  <c r="F64" i="49" s="1"/>
  <c r="F51" i="46"/>
  <c r="F47" i="46"/>
  <c r="F45" i="46"/>
  <c r="F48" i="46"/>
  <c r="F46" i="51"/>
  <c r="F45" i="51"/>
  <c r="F46" i="57"/>
  <c r="F123" i="57"/>
  <c r="F44" i="57"/>
  <c r="F45" i="57"/>
  <c r="F51" i="57"/>
  <c r="F94" i="55"/>
  <c r="F96" i="55" s="1"/>
  <c r="F124" i="55" s="1"/>
  <c r="F64" i="50"/>
  <c r="F50" i="50"/>
  <c r="F46" i="50"/>
  <c r="F48" i="51"/>
  <c r="F95" i="52"/>
  <c r="F97" i="52" s="1"/>
  <c r="F125" i="52" s="1"/>
  <c r="F124" i="52"/>
  <c r="F94" i="54"/>
  <c r="F96" i="54" s="1"/>
  <c r="F124" i="54" s="1"/>
  <c r="F94" i="46"/>
  <c r="F96" i="46" s="1"/>
  <c r="F124" i="46" s="1"/>
  <c r="F51" i="50"/>
  <c r="F45" i="50"/>
  <c r="F49" i="55"/>
  <c r="F46" i="46"/>
  <c r="F43" i="46"/>
  <c r="F50" i="46"/>
  <c r="F48" i="50"/>
  <c r="F44" i="50"/>
  <c r="F49" i="50"/>
  <c r="F49" i="46"/>
  <c r="F44" i="46"/>
  <c r="F47" i="50"/>
  <c r="F43" i="50"/>
  <c r="F39" i="52"/>
  <c r="F40" i="52" s="1"/>
  <c r="F41" i="52" s="1"/>
  <c r="F46" i="52" s="1"/>
  <c r="F123" i="47"/>
  <c r="F94" i="48"/>
  <c r="F96" i="48" s="1"/>
  <c r="F124" i="48" s="1"/>
  <c r="F123" i="48"/>
  <c r="F94" i="47"/>
  <c r="F96" i="47" s="1"/>
  <c r="F124" i="47" s="1"/>
  <c r="F38" i="47"/>
  <c r="F39" i="47" s="1"/>
  <c r="F40" i="47" s="1"/>
  <c r="F64" i="47" s="1"/>
  <c r="F123" i="54"/>
  <c r="F51" i="51"/>
  <c r="F44" i="51"/>
  <c r="F43" i="51"/>
  <c r="F64" i="51"/>
  <c r="F50" i="51"/>
  <c r="F49" i="51"/>
  <c r="F47" i="51"/>
  <c r="F123" i="56"/>
  <c r="F38" i="56"/>
  <c r="F39" i="56" s="1"/>
  <c r="F40" i="56" s="1"/>
  <c r="F94" i="56"/>
  <c r="F96" i="56" s="1"/>
  <c r="F124" i="56" s="1"/>
  <c r="F48" i="55"/>
  <c r="F44" i="55"/>
  <c r="F46" i="55"/>
  <c r="F43" i="55"/>
  <c r="F51" i="55"/>
  <c r="F50" i="55"/>
  <c r="F64" i="54"/>
  <c r="F51" i="54"/>
  <c r="F49" i="54"/>
  <c r="F47" i="54"/>
  <c r="F50" i="54"/>
  <c r="F48" i="54"/>
  <c r="F45" i="54"/>
  <c r="F43" i="54"/>
  <c r="F46" i="54"/>
  <c r="F44" i="54"/>
  <c r="F51" i="49"/>
  <c r="F47" i="49"/>
  <c r="F48" i="49"/>
  <c r="F46" i="49"/>
  <c r="F43" i="49"/>
  <c r="F49" i="49"/>
  <c r="F45" i="49"/>
  <c r="F64" i="48"/>
  <c r="F50" i="48"/>
  <c r="F45" i="48"/>
  <c r="F43" i="48"/>
  <c r="F46" i="48"/>
  <c r="F48" i="48"/>
  <c r="F49" i="48"/>
  <c r="F47" i="48"/>
  <c r="F44" i="48"/>
  <c r="F51" i="48"/>
  <c r="B132" i="44"/>
  <c r="E116" i="44"/>
  <c r="E109" i="44"/>
  <c r="F103" i="44"/>
  <c r="F125" i="44" s="1"/>
  <c r="F61" i="44"/>
  <c r="F66" i="44" s="1"/>
  <c r="E52" i="44"/>
  <c r="E38" i="44"/>
  <c r="F64" i="55" l="1"/>
  <c r="F45" i="55"/>
  <c r="F44" i="49"/>
  <c r="F50" i="49"/>
  <c r="F52" i="57"/>
  <c r="F65" i="57" s="1"/>
  <c r="F67" i="57" s="1"/>
  <c r="F107" i="57" s="1"/>
  <c r="F48" i="45"/>
  <c r="F45" i="45"/>
  <c r="F49" i="45"/>
  <c r="F46" i="45"/>
  <c r="F51" i="45"/>
  <c r="F44" i="45"/>
  <c r="F43" i="45"/>
  <c r="F52" i="45" s="1"/>
  <c r="F65" i="45" s="1"/>
  <c r="F67" i="45" s="1"/>
  <c r="F107" i="45" s="1"/>
  <c r="F108" i="45" s="1"/>
  <c r="F109" i="45" s="1"/>
  <c r="F64" i="45"/>
  <c r="F47" i="45"/>
  <c r="F50" i="47"/>
  <c r="F46" i="47"/>
  <c r="F52" i="51"/>
  <c r="F65" i="51" s="1"/>
  <c r="F67" i="51" s="1"/>
  <c r="F122" i="51" s="1"/>
  <c r="F126" i="51" s="1"/>
  <c r="F44" i="47"/>
  <c r="F52" i="46"/>
  <c r="F65" i="46" s="1"/>
  <c r="F67" i="46" s="1"/>
  <c r="F122" i="46" s="1"/>
  <c r="F126" i="46" s="1"/>
  <c r="F45" i="52"/>
  <c r="F49" i="52"/>
  <c r="F44" i="52"/>
  <c r="F50" i="52"/>
  <c r="F48" i="52"/>
  <c r="F52" i="52"/>
  <c r="F51" i="52"/>
  <c r="F65" i="52"/>
  <c r="F47" i="52"/>
  <c r="F52" i="50"/>
  <c r="F65" i="50" s="1"/>
  <c r="F67" i="50" s="1"/>
  <c r="F107" i="50" s="1"/>
  <c r="F108" i="50" s="1"/>
  <c r="F45" i="47"/>
  <c r="F49" i="47"/>
  <c r="F51" i="47"/>
  <c r="F48" i="47"/>
  <c r="F43" i="47"/>
  <c r="F47" i="47"/>
  <c r="F52" i="49"/>
  <c r="F65" i="49" s="1"/>
  <c r="F67" i="49" s="1"/>
  <c r="F52" i="54"/>
  <c r="F65" i="54" s="1"/>
  <c r="F67" i="54" s="1"/>
  <c r="F64" i="56"/>
  <c r="F49" i="56"/>
  <c r="F46" i="56"/>
  <c r="F50" i="56"/>
  <c r="F44" i="56"/>
  <c r="F43" i="56"/>
  <c r="F47" i="56"/>
  <c r="F45" i="56"/>
  <c r="F48" i="56"/>
  <c r="F51" i="56"/>
  <c r="F52" i="55"/>
  <c r="F65" i="55" s="1"/>
  <c r="F67" i="55" s="1"/>
  <c r="F52" i="48"/>
  <c r="F65" i="48" s="1"/>
  <c r="F67" i="48" s="1"/>
  <c r="E75" i="44"/>
  <c r="E77" i="44" s="1"/>
  <c r="E117" i="44"/>
  <c r="F122" i="57" l="1"/>
  <c r="F126" i="57" s="1"/>
  <c r="F107" i="51"/>
  <c r="F108" i="51" s="1"/>
  <c r="F109" i="51" s="1"/>
  <c r="F53" i="52"/>
  <c r="F66" i="52" s="1"/>
  <c r="F68" i="52" s="1"/>
  <c r="F108" i="52" s="1"/>
  <c r="F109" i="52" s="1"/>
  <c r="F107" i="46"/>
  <c r="F108" i="46" s="1"/>
  <c r="F109" i="46" s="1"/>
  <c r="F122" i="45"/>
  <c r="F126" i="45" s="1"/>
  <c r="F122" i="50"/>
  <c r="F126" i="50" s="1"/>
  <c r="F52" i="47"/>
  <c r="F65" i="47" s="1"/>
  <c r="F67" i="47" s="1"/>
  <c r="F122" i="47" s="1"/>
  <c r="F126" i="47" s="1"/>
  <c r="F52" i="56"/>
  <c r="F65" i="56" s="1"/>
  <c r="F67" i="56" s="1"/>
  <c r="F108" i="57"/>
  <c r="F109" i="57" s="1"/>
  <c r="F122" i="55"/>
  <c r="F126" i="55" s="1"/>
  <c r="F107" i="55"/>
  <c r="F108" i="55" s="1"/>
  <c r="F122" i="54"/>
  <c r="F126" i="54" s="1"/>
  <c r="F107" i="54"/>
  <c r="F108" i="54" s="1"/>
  <c r="F109" i="50"/>
  <c r="F122" i="49"/>
  <c r="F126" i="49" s="1"/>
  <c r="F107" i="49"/>
  <c r="F122" i="48"/>
  <c r="F126" i="48" s="1"/>
  <c r="F107" i="48"/>
  <c r="F114" i="45"/>
  <c r="F112" i="45"/>
  <c r="F113" i="45"/>
  <c r="F32" i="44"/>
  <c r="F85" i="44" s="1"/>
  <c r="F123" i="52" l="1"/>
  <c r="F127" i="52" s="1"/>
  <c r="F107" i="47"/>
  <c r="F108" i="47" s="1"/>
  <c r="F109" i="47" s="1"/>
  <c r="F71" i="44"/>
  <c r="F116" i="45"/>
  <c r="F117" i="45" s="1"/>
  <c r="F127" i="45" s="1"/>
  <c r="F128" i="45" s="1"/>
  <c r="C132" i="45" s="1"/>
  <c r="F122" i="56"/>
  <c r="F126" i="56" s="1"/>
  <c r="F107" i="56"/>
  <c r="F108" i="56" s="1"/>
  <c r="F109" i="56" s="1"/>
  <c r="F112" i="57"/>
  <c r="F113" i="57"/>
  <c r="F114" i="57"/>
  <c r="F109" i="55"/>
  <c r="F109" i="54"/>
  <c r="F110" i="52"/>
  <c r="F112" i="51"/>
  <c r="F113" i="51"/>
  <c r="F114" i="51"/>
  <c r="F114" i="50"/>
  <c r="F112" i="50"/>
  <c r="F113" i="50"/>
  <c r="F108" i="49"/>
  <c r="F109" i="49" s="1"/>
  <c r="F108" i="48"/>
  <c r="F109" i="48" s="1"/>
  <c r="F112" i="46"/>
  <c r="F113" i="46"/>
  <c r="F114" i="46"/>
  <c r="F121" i="44"/>
  <c r="F37" i="44"/>
  <c r="F83" i="44"/>
  <c r="F90" i="44"/>
  <c r="F91" i="44" s="1"/>
  <c r="F95" i="44" s="1"/>
  <c r="F75" i="44"/>
  <c r="F76" i="44"/>
  <c r="F84" i="44"/>
  <c r="F72" i="44"/>
  <c r="F82" i="44"/>
  <c r="F73" i="44"/>
  <c r="F36" i="44"/>
  <c r="F74" i="44"/>
  <c r="F81" i="44"/>
  <c r="F113" i="47" l="1"/>
  <c r="F112" i="47"/>
  <c r="F114" i="47"/>
  <c r="E132" i="45"/>
  <c r="G132" i="45" s="1"/>
  <c r="G133" i="45" s="1"/>
  <c r="G134" i="45" s="1"/>
  <c r="D19" i="40"/>
  <c r="F19" i="40" s="1"/>
  <c r="F113" i="56"/>
  <c r="F112" i="56"/>
  <c r="F114" i="56"/>
  <c r="F116" i="57"/>
  <c r="F117" i="57" s="1"/>
  <c r="F127" i="57" s="1"/>
  <c r="F128" i="57" s="1"/>
  <c r="C132" i="57" s="1"/>
  <c r="F113" i="55"/>
  <c r="F112" i="55"/>
  <c r="F114" i="55"/>
  <c r="F113" i="54"/>
  <c r="F114" i="54"/>
  <c r="F112" i="54"/>
  <c r="F115" i="52"/>
  <c r="F113" i="52"/>
  <c r="F114" i="52"/>
  <c r="F116" i="51"/>
  <c r="F117" i="51" s="1"/>
  <c r="F127" i="51" s="1"/>
  <c r="F128" i="51" s="1"/>
  <c r="C132" i="51" s="1"/>
  <c r="F116" i="50"/>
  <c r="F117" i="50" s="1"/>
  <c r="F127" i="50" s="1"/>
  <c r="F128" i="50" s="1"/>
  <c r="C132" i="50" s="1"/>
  <c r="F112" i="49"/>
  <c r="F114" i="49"/>
  <c r="F113" i="49"/>
  <c r="F114" i="48"/>
  <c r="F112" i="48"/>
  <c r="F113" i="48"/>
  <c r="F116" i="46"/>
  <c r="F117" i="46" s="1"/>
  <c r="F127" i="46" s="1"/>
  <c r="F128" i="46" s="1"/>
  <c r="C132" i="46" s="1"/>
  <c r="F77" i="44"/>
  <c r="F123" i="44" s="1"/>
  <c r="F87" i="44"/>
  <c r="F94" i="44" s="1"/>
  <c r="F96" i="44" s="1"/>
  <c r="F124" i="44" s="1"/>
  <c r="F38" i="44"/>
  <c r="F39" i="44" s="1"/>
  <c r="F40" i="44" s="1"/>
  <c r="F116" i="47" l="1"/>
  <c r="F117" i="47" s="1"/>
  <c r="F127" i="47" s="1"/>
  <c r="F128" i="47" s="1"/>
  <c r="C132" i="47" s="1"/>
  <c r="F64" i="44"/>
  <c r="F49" i="44"/>
  <c r="F47" i="44"/>
  <c r="F51" i="44"/>
  <c r="F45" i="44"/>
  <c r="F43" i="44"/>
  <c r="F50" i="44"/>
  <c r="F44" i="44"/>
  <c r="F46" i="44"/>
  <c r="F48" i="44"/>
  <c r="F116" i="55"/>
  <c r="F117" i="55" s="1"/>
  <c r="F127" i="55" s="1"/>
  <c r="F128" i="55" s="1"/>
  <c r="C132" i="55" s="1"/>
  <c r="E132" i="51"/>
  <c r="G132" i="51" s="1"/>
  <c r="G133" i="51" s="1"/>
  <c r="G134" i="51" s="1"/>
  <c r="D25" i="40"/>
  <c r="F25" i="40" s="1"/>
  <c r="G25" i="40" s="1"/>
  <c r="E132" i="50"/>
  <c r="G132" i="50" s="1"/>
  <c r="G133" i="50" s="1"/>
  <c r="G134" i="50" s="1"/>
  <c r="D24" i="40"/>
  <c r="F24" i="40" s="1"/>
  <c r="G24" i="40" s="1"/>
  <c r="E132" i="46"/>
  <c r="G132" i="46" s="1"/>
  <c r="G133" i="46" s="1"/>
  <c r="G134" i="46" s="1"/>
  <c r="D20" i="40"/>
  <c r="F20" i="40" s="1"/>
  <c r="F116" i="56"/>
  <c r="F117" i="56" s="1"/>
  <c r="F127" i="56" s="1"/>
  <c r="F128" i="56" s="1"/>
  <c r="C132" i="56" s="1"/>
  <c r="E132" i="57"/>
  <c r="G132" i="57" s="1"/>
  <c r="G133" i="57" s="1"/>
  <c r="G134" i="57" s="1"/>
  <c r="D31" i="40"/>
  <c r="F31" i="40" s="1"/>
  <c r="G31" i="40" s="1"/>
  <c r="F116" i="54"/>
  <c r="F117" i="54" s="1"/>
  <c r="F127" i="54" s="1"/>
  <c r="F128" i="54" s="1"/>
  <c r="C132" i="54" s="1"/>
  <c r="F117" i="52"/>
  <c r="F118" i="52" s="1"/>
  <c r="F128" i="52" s="1"/>
  <c r="F129" i="52" s="1"/>
  <c r="C133" i="52" s="1"/>
  <c r="F116" i="49"/>
  <c r="F117" i="49" s="1"/>
  <c r="F127" i="49" s="1"/>
  <c r="F128" i="49" s="1"/>
  <c r="C132" i="49" s="1"/>
  <c r="F116" i="48"/>
  <c r="F117" i="48" s="1"/>
  <c r="F127" i="48" s="1"/>
  <c r="F128" i="48" s="1"/>
  <c r="C132" i="48" s="1"/>
  <c r="D22" i="40" s="1"/>
  <c r="G20" i="40" l="1"/>
  <c r="D21" i="40"/>
  <c r="E132" i="47"/>
  <c r="G132" i="47" s="1"/>
  <c r="G133" i="47" s="1"/>
  <c r="G134" i="47" s="1"/>
  <c r="F52" i="44"/>
  <c r="F65" i="44" s="1"/>
  <c r="F67" i="44" s="1"/>
  <c r="F122" i="44" s="1"/>
  <c r="F126" i="44" s="1"/>
  <c r="E132" i="55"/>
  <c r="G132" i="55" s="1"/>
  <c r="G133" i="55" s="1"/>
  <c r="G134" i="55" s="1"/>
  <c r="D29" i="40"/>
  <c r="E132" i="54"/>
  <c r="G132" i="54" s="1"/>
  <c r="G133" i="54" s="1"/>
  <c r="G134" i="54" s="1"/>
  <c r="D28" i="40"/>
  <c r="E133" i="52"/>
  <c r="G133" i="52" s="1"/>
  <c r="G134" i="52" s="1"/>
  <c r="G135" i="52" s="1"/>
  <c r="D26" i="40"/>
  <c r="F26" i="40" s="1"/>
  <c r="G26" i="40" s="1"/>
  <c r="E132" i="49"/>
  <c r="G132" i="49" s="1"/>
  <c r="G133" i="49" s="1"/>
  <c r="G134" i="49" s="1"/>
  <c r="D23" i="40"/>
  <c r="F23" i="40" s="1"/>
  <c r="G23" i="40" s="1"/>
  <c r="E132" i="48"/>
  <c r="G132" i="48" s="1"/>
  <c r="G133" i="48" s="1"/>
  <c r="G134" i="48" s="1"/>
  <c r="F22" i="40"/>
  <c r="D30" i="40"/>
  <c r="F30" i="40" s="1"/>
  <c r="G30" i="40" s="1"/>
  <c r="E132" i="56"/>
  <c r="G132" i="56" s="1"/>
  <c r="G133" i="56" s="1"/>
  <c r="G134" i="56" s="1"/>
  <c r="F32" i="40" l="1"/>
  <c r="G22" i="40"/>
  <c r="G32" i="40" s="1"/>
  <c r="F28" i="40"/>
  <c r="G28" i="40" s="1"/>
  <c r="F29" i="40"/>
  <c r="G29" i="40" s="1"/>
  <c r="F21" i="40"/>
  <c r="G21" i="40" s="1"/>
  <c r="F107" i="44"/>
  <c r="F108" i="44" s="1"/>
  <c r="F109" i="44" l="1"/>
  <c r="F112" i="44" s="1"/>
  <c r="F113" i="44" l="1"/>
  <c r="F114" i="44"/>
  <c r="F116" i="44" l="1"/>
  <c r="F117" i="44" s="1"/>
  <c r="F127" i="44" s="1"/>
  <c r="F128" i="44" s="1"/>
  <c r="C132" i="44" s="1"/>
  <c r="D18" i="40" s="1"/>
  <c r="F18" i="40" s="1"/>
  <c r="E132" i="44" l="1"/>
  <c r="G132" i="44" s="1"/>
  <c r="G133" i="44" s="1"/>
  <c r="G134" i="44" s="1"/>
  <c r="F38" i="53"/>
  <c r="F39" i="53" s="1"/>
  <c r="F40" i="53" s="1"/>
  <c r="F50" i="53" l="1"/>
  <c r="F43" i="53"/>
  <c r="F48" i="53"/>
  <c r="F44" i="53"/>
  <c r="F47" i="53"/>
  <c r="F49" i="53"/>
  <c r="F45" i="53"/>
  <c r="F46" i="53"/>
  <c r="F64" i="53"/>
  <c r="F51" i="53"/>
  <c r="F52" i="53" l="1"/>
  <c r="F65" i="53" s="1"/>
  <c r="F67" i="53"/>
  <c r="F122" i="53" l="1"/>
  <c r="F126" i="53" s="1"/>
  <c r="F107" i="53"/>
  <c r="F108" i="53" l="1"/>
  <c r="F109" i="53" s="1"/>
  <c r="F112" i="53" l="1"/>
  <c r="F114" i="53"/>
  <c r="F113" i="53"/>
  <c r="F116" i="53" l="1"/>
  <c r="F117" i="53" s="1"/>
  <c r="F127" i="53" s="1"/>
  <c r="F128" i="53" s="1"/>
  <c r="C132" i="53" s="1"/>
  <c r="E132" i="53" l="1"/>
  <c r="G132" i="53" s="1"/>
  <c r="G133" i="53" s="1"/>
  <c r="G134" i="53" s="1"/>
  <c r="F27" i="40"/>
  <c r="G27" i="40" l="1"/>
</calcChain>
</file>

<file path=xl/sharedStrings.xml><?xml version="1.0" encoding="utf-8"?>
<sst xmlns="http://schemas.openxmlformats.org/spreadsheetml/2006/main" count="3030" uniqueCount="168">
  <si>
    <t>A</t>
  </si>
  <si>
    <t>B</t>
  </si>
  <si>
    <t>C</t>
  </si>
  <si>
    <t>D</t>
  </si>
  <si>
    <t>Salário mínimo oficial vigente da categoria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</si>
  <si>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</si>
  <si>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</si>
  <si>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</si>
  <si>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</si>
  <si>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</si>
  <si>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</si>
  <si>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</si>
  <si>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Uniformes</t>
  </si>
  <si>
    <t>4.1</t>
  </si>
  <si>
    <t>INSS</t>
  </si>
  <si>
    <t>INCRA</t>
  </si>
  <si>
    <t>Salário educação</t>
  </si>
  <si>
    <t>FGTS</t>
  </si>
  <si>
    <t>SEBRAE</t>
  </si>
  <si>
    <t>Total</t>
  </si>
  <si>
    <t>4.2</t>
  </si>
  <si>
    <t>Provisão para Rescisão</t>
  </si>
  <si>
    <t>Custos Indiretos, Tributos e Lucro</t>
  </si>
  <si>
    <t>Custos indiretos</t>
  </si>
  <si>
    <t>Tributos</t>
  </si>
  <si>
    <t>Lucro</t>
  </si>
  <si>
    <t>Módulo 1 - Composição da Remuneração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</si>
  <si>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</si>
  <si>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</si>
  <si>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</si>
  <si>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</si>
  <si>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Férias e Adicional de Férias</t>
  </si>
  <si>
    <t>2.2</t>
  </si>
  <si>
    <t>Encargos Previdenciários (GPS), Fundo de Garantia por Tempo de Serviço (FGTS) e outras contribuições.</t>
  </si>
  <si>
    <t>SENAI - SENAC</t>
  </si>
  <si>
    <t>2.3</t>
  </si>
  <si>
    <t>Assistência Médica e Familiar</t>
  </si>
  <si>
    <t>Aviso Prévio Indenizado</t>
  </si>
  <si>
    <t>Incidência do FGTS sobre o Aviso Prévio Indenizado</t>
  </si>
  <si>
    <t>Incidência de GPS, FGTS e outras contribuições sobre o Aviso Prévio Trabalhado</t>
  </si>
  <si>
    <t>Multa do FGTS e contribuição social sobre o Aviso Prévio Trabalhado</t>
  </si>
  <si>
    <t>Multa do FGTS e contribuição social sobre o Aviso Prévio Indenizado</t>
  </si>
  <si>
    <t>Aviso Prévio Trabalhado</t>
  </si>
  <si>
    <t>Módulo 3 - Provisão para Rescisão</t>
  </si>
  <si>
    <t>Módulo 4 - Custo de Reposição do Profissional Ausente</t>
  </si>
  <si>
    <t>Substituto nas Ausências Legais</t>
  </si>
  <si>
    <t>Substituto na cobertura de Ausências Legais</t>
  </si>
  <si>
    <t>Substituto na cobertura de Ausência por acidente de trabalho</t>
  </si>
  <si>
    <t>Substituto na cobertura de Outras ausências (especificar)</t>
  </si>
  <si>
    <t>Substituto na cobertura de Afastamento Maternidade</t>
  </si>
  <si>
    <t>Substituto na Intrajornada</t>
  </si>
  <si>
    <t>Substituto na cobertura de Intervalo para repouso ou alimentação</t>
  </si>
  <si>
    <t>Módulo 5 - Insumos Diversos</t>
  </si>
  <si>
    <t>Módulo 6 - Custos Indiretos, Tributos e Lucro</t>
  </si>
  <si>
    <t>Incidência do submódulo 2.2 sobre 13º Salário, férias e Adicional de Férias</t>
  </si>
  <si>
    <t>PLANILHA DE CUSTOS E FORMAÇÃO DE PREÇOS</t>
  </si>
  <si>
    <t>Percentual (%)</t>
  </si>
  <si>
    <t>Salário base</t>
  </si>
  <si>
    <t>1.1</t>
  </si>
  <si>
    <t>SESC ou SESI</t>
  </si>
  <si>
    <t>Auxílio creche</t>
  </si>
  <si>
    <t>Seguro de vida, invalidez e funeral</t>
  </si>
  <si>
    <t>Resumo do Módulo 2 - Encargos e Benefícios Anuais, Mensais e Diários</t>
  </si>
  <si>
    <t>Resumo do Módulo 4 - Custo de Reposição do Profissional Ausente</t>
  </si>
  <si>
    <t>C.1</t>
  </si>
  <si>
    <t>C.2</t>
  </si>
  <si>
    <t>C.3</t>
  </si>
  <si>
    <t>Tributos Federais (especificar)</t>
  </si>
  <si>
    <t>Tributos Municipais  (especificar)</t>
  </si>
  <si>
    <t>Quadro-Resumo do Custo por Posto de Trabalho</t>
  </si>
  <si>
    <t>Subtotal 01 (A + B +C+ D+E)</t>
  </si>
  <si>
    <t>Subtotal 01 (A + B)</t>
  </si>
  <si>
    <t xml:space="preserve"> Subtotal 02 (Tributos)</t>
  </si>
  <si>
    <t>Subtotal 02 (A + B +C+ D+E+F)</t>
  </si>
  <si>
    <t>Subtotal</t>
  </si>
  <si>
    <t>Quadro-Resumo da composição geral custo e formação de preços</t>
  </si>
  <si>
    <t>RESULTADO CONSOLIDADO - PROPOSTA</t>
  </si>
  <si>
    <t>ANEXO I</t>
  </si>
  <si>
    <t>Substituto na cobertura de Licença Paternidade</t>
  </si>
  <si>
    <t>Módulos de custos e composição de preço</t>
  </si>
  <si>
    <t>Resumo do custo por categoria profissional/posto de trabalho</t>
  </si>
  <si>
    <t>Adicional de Insalubridade</t>
  </si>
  <si>
    <t>RAT</t>
  </si>
  <si>
    <t>FAT</t>
  </si>
  <si>
    <t>PIS</t>
  </si>
  <si>
    <t>COFINS</t>
  </si>
  <si>
    <t>Outros Tributos  (especificar)</t>
  </si>
  <si>
    <t>C.4</t>
  </si>
  <si>
    <t>ISS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</si>
  <si>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</si>
  <si>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</si>
  <si>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</si>
  <si>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</si>
  <si>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</si>
  <si>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</si>
  <si>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</si>
  <si>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</si>
  <si>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Auxílio-Refeição/Alimentação</t>
  </si>
  <si>
    <t>Valor da Proposta para X (nº de anos por extenso) anos de vigência contratual</t>
  </si>
  <si>
    <t>Valor Proposto por Empregado</t>
  </si>
  <si>
    <t>1.</t>
  </si>
  <si>
    <t>Qtde dias</t>
  </si>
  <si>
    <t>Valor Unit.</t>
  </si>
  <si>
    <t>Insumos Diversos (Custo mensal por empregado)</t>
  </si>
  <si>
    <t xml:space="preserve">Processo n° </t>
  </si>
  <si>
    <t xml:space="preserve">Pregão Eletrônico nº </t>
  </si>
  <si>
    <t>Seguro Acidente do Trabalho - SAT (RAT x FAT)</t>
  </si>
  <si>
    <t>Sal. Mínimo</t>
  </si>
  <si>
    <t>Valor anual dos serviços</t>
  </si>
  <si>
    <t>Transporte (dias*2*R$)-(sal.base*6%)</t>
  </si>
  <si>
    <t xml:space="preserve">Qtde. de Profissionais por Posto </t>
  </si>
  <si>
    <t>Data de apresentação da proposta (DD/MM/AA)</t>
  </si>
  <si>
    <t>Descrição do Serviço</t>
  </si>
  <si>
    <t>Nº de meses da execução contratual</t>
  </si>
  <si>
    <t>Equipamentos</t>
  </si>
  <si>
    <t>Exames - PPRA - PCMSO</t>
  </si>
  <si>
    <t xml:space="preserve">Valor Mensal do Serviço           </t>
  </si>
  <si>
    <t xml:space="preserve">Valor Global  </t>
  </si>
  <si>
    <t>Hora extra 50% - sábados</t>
  </si>
  <si>
    <t>Hora extra 100% - feriados</t>
  </si>
  <si>
    <t>Hora extra 100% - domingos</t>
  </si>
  <si>
    <t>Cobertura de folga - 1 domingo mês</t>
  </si>
  <si>
    <t>Cesta básica</t>
  </si>
  <si>
    <t>Materiais</t>
  </si>
  <si>
    <t>contratação de serviços continuados de asseio, limpeza,
conservação e higienização, jardinagem, bombeiro hidráulico, eletricista, recepção, auxiliar
de apoio administrativo, operador de reprografia e copeiragem, compreendendo mão de
obra, materiais, utensílios e equipamentos, conforme condições, quantidades e exigências
estabelecidas neste Edital e seus anexos</t>
  </si>
  <si>
    <t xml:space="preserve">Identificação do(s) Posto(s) de Trabalho </t>
  </si>
  <si>
    <t>Categoria profissional</t>
  </si>
  <si>
    <t>Jornada (30H/44H/12x36)</t>
  </si>
  <si>
    <t>Quantidade de profissionais por posto</t>
  </si>
  <si>
    <t>Quantidade de postos</t>
  </si>
  <si>
    <t>Dados complementares para composição dos custos referentes à mão de obra</t>
  </si>
  <si>
    <t>Tipo de serviço/jornada (mesmo serviço com características distintas)</t>
  </si>
  <si>
    <t>Classificação Brasileira de Ocupações (CBO)</t>
  </si>
  <si>
    <t>Data base da categoria (dia/mês/ano)</t>
  </si>
  <si>
    <t>Sindicato</t>
  </si>
  <si>
    <t>CCT/ACT (ano/ano)</t>
  </si>
  <si>
    <t>Regime Tributário do proponente</t>
  </si>
  <si>
    <t>Lucro Presumido</t>
  </si>
  <si>
    <t>Eletricista</t>
  </si>
  <si>
    <t>Bombeiro hidráulico</t>
  </si>
  <si>
    <t>Auxiliar de Serviços Gerais</t>
  </si>
  <si>
    <t>Carregador</t>
  </si>
  <si>
    <t>Jardineiro</t>
  </si>
  <si>
    <t>Copeira</t>
  </si>
  <si>
    <t>Recepcionista</t>
  </si>
  <si>
    <t>Recepcionista 12 x 36 diurno</t>
  </si>
  <si>
    <t>Recepcionista 12 x 36 noturno</t>
  </si>
  <si>
    <t>Encarregado</t>
  </si>
  <si>
    <t>Auxiliar de apoio administrativo</t>
  </si>
  <si>
    <t>Operador de reprografia</t>
  </si>
  <si>
    <t>Auxiliar de Serviços Gerais - Bacabal</t>
  </si>
  <si>
    <t>Recepcionista - Bacabal</t>
  </si>
  <si>
    <t>Valores Totais - Mensal e Global</t>
  </si>
  <si>
    <t>12 x 36</t>
  </si>
  <si>
    <t>Apoio Administrativo</t>
  </si>
  <si>
    <t>Operador de Reprografia</t>
  </si>
  <si>
    <t>SEAC / MA</t>
  </si>
  <si>
    <t>01 de Janeiro</t>
  </si>
  <si>
    <t>Adicional noturno</t>
  </si>
  <si>
    <t>MA000102/2024</t>
  </si>
  <si>
    <t>Adicional de Periculosidade</t>
  </si>
  <si>
    <t>MA000125/2024</t>
  </si>
  <si>
    <t>MA000067/2024</t>
  </si>
  <si>
    <t>SINDUSCON</t>
  </si>
  <si>
    <t>Adicional de Hora Noturna Reduzida</t>
  </si>
  <si>
    <t>Substituto na cobertura de Férias</t>
  </si>
  <si>
    <t xml:space="preserve">Módulo 4 - Custo de Reposição do Profissional Ausente </t>
  </si>
  <si>
    <t xml:space="preserve">Substituto nas Ausências Legais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</si>
</sst>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\-??_);_(@_)"/>
    <numFmt numFmtId="166" formatCode="_-[$R$-416]\ * #,##0.00_-;\-[$R$-416]\ * #,##0.00_-;_-[$R$-416]\ * &quot;-&quot;??_-;_-@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sz val="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4"/>
      <color theme="1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  <font>
      <sz val="14"/>
      <name val="Calibri"/>
      <family val="2"/>
      <scheme val="minor"/>
    </font>
    <font>
      <sz val="9"/>
      <color rgb="FF00000A"/>
      <name val="Arial"/>
      <family val="2"/>
    </font>
    <font>
      <b/>
      <sz val="11.5"/>
      <color rgb="FF00000A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CCCCFF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0" fontId="1" fillId="0" borderId="0"/>
  </cellStyleXfs>
  <cellXfs count="267">
    <xf numFmtId="0" fontId="0" fillId="0" borderId="0" xfId="0"/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0" fontId="5" fillId="2" borderId="0" xfId="0" applyNumberFormat="1" applyFont="1" applyFill="1" applyAlignment="1">
      <alignment horizontal="center" vertical="center" wrapText="1"/>
    </xf>
    <xf numFmtId="43" fontId="5" fillId="2" borderId="0" xfId="3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3" borderId="10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vertical="center"/>
    </xf>
    <xf numFmtId="44" fontId="6" fillId="0" borderId="10" xfId="1" applyFont="1" applyFill="1" applyBorder="1" applyAlignment="1" applyProtection="1">
      <alignment horizontal="center" vertical="center"/>
      <protection locked="0"/>
    </xf>
    <xf numFmtId="44" fontId="6" fillId="0" borderId="10" xfId="1" applyFont="1" applyFill="1" applyBorder="1" applyAlignment="1" applyProtection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 wrapText="1"/>
      <protection locked="0"/>
    </xf>
    <xf numFmtId="10" fontId="5" fillId="3" borderId="12" xfId="0" applyNumberFormat="1" applyFont="1" applyFill="1" applyBorder="1" applyAlignment="1">
      <alignment horizontal="center" vertical="center" wrapText="1"/>
    </xf>
    <xf numFmtId="44" fontId="5" fillId="3" borderId="10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43" fontId="5" fillId="3" borderId="13" xfId="0" applyNumberFormat="1" applyFont="1" applyFill="1" applyBorder="1" applyAlignment="1">
      <alignment vertical="center" wrapText="1"/>
    </xf>
    <xf numFmtId="44" fontId="6" fillId="0" borderId="10" xfId="1" applyFont="1" applyFill="1" applyBorder="1" applyAlignment="1">
      <alignment horizontal="center" vertical="center" wrapText="1"/>
    </xf>
    <xf numFmtId="44" fontId="5" fillId="3" borderId="13" xfId="1" applyFont="1" applyFill="1" applyBorder="1" applyAlignment="1">
      <alignment horizontal="center" vertical="center" wrapText="1"/>
    </xf>
    <xf numFmtId="44" fontId="6" fillId="0" borderId="10" xfId="1" applyFont="1" applyFill="1" applyBorder="1" applyAlignment="1" applyProtection="1">
      <alignment horizontal="center" vertical="center"/>
    </xf>
    <xf numFmtId="44" fontId="6" fillId="0" borderId="10" xfId="1" applyFont="1" applyFill="1" applyBorder="1" applyAlignment="1">
      <alignment vertical="center" wrapText="1"/>
    </xf>
    <xf numFmtId="44" fontId="5" fillId="3" borderId="13" xfId="1" applyFont="1" applyFill="1" applyBorder="1" applyAlignment="1">
      <alignment vertical="center" wrapText="1"/>
    </xf>
    <xf numFmtId="44" fontId="6" fillId="3" borderId="10" xfId="1" applyFont="1" applyFill="1" applyBorder="1" applyAlignment="1">
      <alignment vertical="center" wrapText="1"/>
    </xf>
    <xf numFmtId="44" fontId="5" fillId="3" borderId="10" xfId="1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44" fontId="6" fillId="3" borderId="22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4" fontId="6" fillId="3" borderId="10" xfId="1" applyFont="1" applyFill="1" applyBorder="1" applyAlignment="1">
      <alignment horizontal="center" vertical="center" wrapText="1"/>
    </xf>
    <xf numFmtId="44" fontId="6" fillId="0" borderId="2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0" fontId="5" fillId="3" borderId="20" xfId="0" applyNumberFormat="1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 wrapText="1"/>
    </xf>
    <xf numFmtId="10" fontId="6" fillId="0" borderId="31" xfId="0" applyNumberFormat="1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vertical="center" wrapText="1"/>
    </xf>
    <xf numFmtId="44" fontId="6" fillId="0" borderId="28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6" fillId="6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44" fontId="6" fillId="0" borderId="2" xfId="1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6" xfId="0" applyFont="1" applyBorder="1" applyAlignment="1">
      <alignment vertical="center"/>
    </xf>
    <xf numFmtId="8" fontId="6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43" fontId="5" fillId="0" borderId="0" xfId="3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8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/>
    <xf numFmtId="0" fontId="6" fillId="0" borderId="5" xfId="0" applyFont="1" applyBorder="1"/>
    <xf numFmtId="44" fontId="6" fillId="0" borderId="2" xfId="0" applyNumberFormat="1" applyFont="1" applyBorder="1" applyAlignment="1">
      <alignment horizontal="center"/>
    </xf>
    <xf numFmtId="0" fontId="6" fillId="0" borderId="2" xfId="1" applyNumberFormat="1" applyFont="1" applyFill="1" applyBorder="1" applyAlignment="1" applyProtection="1"/>
    <xf numFmtId="44" fontId="6" fillId="0" borderId="5" xfId="1" applyFont="1" applyFill="1" applyBorder="1" applyAlignment="1" applyProtection="1">
      <protection locked="0"/>
    </xf>
    <xf numFmtId="0" fontId="6" fillId="0" borderId="4" xfId="0" applyFont="1" applyBorder="1" applyProtection="1">
      <protection locked="0"/>
    </xf>
    <xf numFmtId="166" fontId="6" fillId="0" borderId="10" xfId="1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166" fontId="6" fillId="0" borderId="13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9" fontId="6" fillId="0" borderId="2" xfId="2" applyFont="1" applyFill="1" applyBorder="1" applyAlignment="1" applyProtection="1">
      <alignment vertical="center" wrapText="1"/>
    </xf>
    <xf numFmtId="9" fontId="6" fillId="0" borderId="2" xfId="2" applyFont="1" applyFill="1" applyBorder="1" applyAlignment="1">
      <alignment horizontal="left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4" fillId="0" borderId="0" xfId="6" applyFont="1"/>
    <xf numFmtId="0" fontId="15" fillId="0" borderId="0" xfId="7" applyFont="1"/>
    <xf numFmtId="0" fontId="16" fillId="0" borderId="0" xfId="7" applyFont="1" applyAlignment="1">
      <alignment vertical="center"/>
    </xf>
    <xf numFmtId="0" fontId="16" fillId="0" borderId="0" xfId="7" applyFont="1"/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wrapText="1"/>
    </xf>
    <xf numFmtId="0" fontId="1" fillId="0" borderId="0" xfId="8"/>
    <xf numFmtId="43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2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4" fontId="17" fillId="0" borderId="10" xfId="0" applyNumberFormat="1" applyFont="1" applyBorder="1" applyAlignment="1">
      <alignment vertical="center"/>
    </xf>
    <xf numFmtId="10" fontId="6" fillId="0" borderId="2" xfId="2" applyNumberFormat="1" applyFont="1" applyFill="1" applyBorder="1" applyAlignment="1" applyProtection="1">
      <alignment vertical="center" wrapText="1"/>
    </xf>
    <xf numFmtId="166" fontId="6" fillId="0" borderId="0" xfId="0" applyNumberFormat="1" applyFont="1" applyAlignment="1">
      <alignment vertical="center"/>
    </xf>
    <xf numFmtId="0" fontId="6" fillId="0" borderId="4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/>
    </xf>
    <xf numFmtId="43" fontId="0" fillId="0" borderId="0" xfId="0" applyNumberForma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4" fontId="6" fillId="0" borderId="40" xfId="1" applyFont="1" applyFill="1" applyBorder="1" applyAlignment="1">
      <alignment horizontal="center" vertical="center" wrapText="1"/>
    </xf>
    <xf numFmtId="0" fontId="6" fillId="0" borderId="40" xfId="1" applyNumberFormat="1" applyFont="1" applyFill="1" applyBorder="1" applyAlignment="1">
      <alignment horizontal="center" vertical="center" wrapText="1"/>
    </xf>
    <xf numFmtId="44" fontId="17" fillId="0" borderId="37" xfId="0" applyNumberFormat="1" applyFont="1" applyBorder="1" applyAlignment="1">
      <alignment vertical="center"/>
    </xf>
    <xf numFmtId="44" fontId="7" fillId="0" borderId="49" xfId="1" applyFont="1" applyFill="1" applyBorder="1" applyAlignment="1">
      <alignment horizontal="center" vertical="center"/>
    </xf>
    <xf numFmtId="44" fontId="11" fillId="0" borderId="43" xfId="0" applyNumberFormat="1" applyFont="1" applyBorder="1" applyAlignment="1">
      <alignment vertical="center" wrapText="1"/>
    </xf>
    <xf numFmtId="44" fontId="20" fillId="0" borderId="10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0" fontId="5" fillId="3" borderId="2" xfId="1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0" fillId="0" borderId="39" xfId="0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left" vertical="center" wrapText="1"/>
    </xf>
    <xf numFmtId="14" fontId="0" fillId="0" borderId="29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5" borderId="34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left" vertical="center" wrapText="1"/>
    </xf>
    <xf numFmtId="0" fontId="5" fillId="3" borderId="4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2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0" fontId="6" fillId="0" borderId="29" xfId="0" applyNumberFormat="1" applyFont="1" applyBorder="1" applyAlignment="1">
      <alignment horizontal="center" vertical="center" wrapText="1"/>
    </xf>
    <xf numFmtId="10" fontId="6" fillId="0" borderId="1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0" borderId="40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</cellXfs>
  <cellStyles count="9">
    <cellStyle name="Moeda" xfId="1" builtinId="4"/>
    <cellStyle name="Normal" xfId="0" builtinId="0"/>
    <cellStyle name="Normal 2" xfId="5"/>
    <cellStyle name="Normal 2 3" xfId="6"/>
    <cellStyle name="Normal 4" xfId="7"/>
    <cellStyle name="Normal 4 2" xfId="8"/>
    <cellStyle name="Porcentagem" xfId="2" builtinId="5"/>
    <cellStyle name="Vírgula" xfId="3" builtinId="3"/>
    <cellStyle name="Vírgula 2" xfId="4"/>
  </cellStyles>
  <dxfs count="0"/>
  <tableStyles count="0" defaultTableStyle="TableStyleMedium2" defaultPivotStyle="PivotStyleLight16"/>
  <colors>
    <mruColors>
      <color rgb="FFFFFF99"/>
      <color rgb="FFC28446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showGridLines="0" topLeftCell="A25" zoomScale="150" zoomScaleNormal="150" workbookViewId="0">
      <selection activeCell="G32" sqref="G32"/>
    </sheetView>
  </sheetViews>
  <sheetFormatPr defaultColWidth="9.140625" defaultRowHeight="15" x14ac:dyDescent="0.25"/>
  <cols>
    <col min="1" max="1" width="4.42578125" style="6" customWidth="1"/>
    <col min="2" max="2" width="26.85546875" style="6" customWidth="1"/>
    <col min="3" max="3" width="6.85546875" style="6" customWidth="1"/>
    <col min="4" max="4" width="20.85546875" style="6" customWidth="1"/>
    <col min="5" max="5" width="36.7109375" style="6" customWidth="1"/>
    <col min="6" max="7" width="23.42578125" style="6" customWidth="1"/>
    <col min="8" max="16384" width="9.140625" style="6"/>
  </cols>
  <sheetData>
    <row r="1" spans="1:7" x14ac:dyDescent="0.25">
      <c r="B1" s="16"/>
      <c r="C1" s="16"/>
    </row>
    <row r="2" spans="1:7" x14ac:dyDescent="0.25">
      <c r="B2" s="16"/>
      <c r="C2" s="16"/>
    </row>
    <row r="3" spans="1:7" ht="18.75" customHeight="1" x14ac:dyDescent="0.25">
      <c r="A3" s="161" t="s">
        <v>77</v>
      </c>
      <c r="B3" s="161"/>
      <c r="C3" s="161"/>
      <c r="D3" s="161"/>
      <c r="E3" s="161"/>
      <c r="F3" s="161"/>
      <c r="G3" s="161"/>
    </row>
    <row r="4" spans="1:7" ht="15.75" customHeight="1" x14ac:dyDescent="0.25">
      <c r="A4" s="162" t="s">
        <v>55</v>
      </c>
      <c r="B4" s="162"/>
      <c r="C4" s="162"/>
      <c r="D4" s="162"/>
      <c r="E4" s="162"/>
      <c r="F4" s="162"/>
      <c r="G4" s="162"/>
    </row>
    <row r="5" spans="1:7" ht="15" customHeight="1" x14ac:dyDescent="0.25">
      <c r="A5" s="163" t="s">
        <v>76</v>
      </c>
      <c r="B5" s="163"/>
      <c r="C5" s="163"/>
      <c r="D5" s="163"/>
      <c r="E5" s="163"/>
      <c r="F5" s="163"/>
      <c r="G5" s="163"/>
    </row>
    <row r="6" spans="1:7" ht="15.75" thickBot="1" x14ac:dyDescent="0.3">
      <c r="B6" s="17"/>
      <c r="C6" s="17"/>
    </row>
    <row r="7" spans="1:7" x14ac:dyDescent="0.25">
      <c r="A7" s="176" t="s">
        <v>104</v>
      </c>
      <c r="B7" s="177"/>
      <c r="C7" s="171"/>
      <c r="D7" s="171"/>
      <c r="E7" s="172"/>
    </row>
    <row r="8" spans="1:7" x14ac:dyDescent="0.25">
      <c r="A8" s="178" t="s">
        <v>105</v>
      </c>
      <c r="B8" s="179"/>
      <c r="C8" s="173"/>
      <c r="D8" s="174"/>
      <c r="E8" s="175"/>
    </row>
    <row r="9" spans="1:7" ht="33.75" customHeight="1" x14ac:dyDescent="0.25">
      <c r="A9" s="180" t="s">
        <v>111</v>
      </c>
      <c r="B9" s="181"/>
      <c r="C9" s="168"/>
      <c r="D9" s="169"/>
      <c r="E9" s="170"/>
    </row>
    <row r="10" spans="1:7" ht="33.75" customHeight="1" thickBot="1" x14ac:dyDescent="0.3">
      <c r="A10" s="182" t="s">
        <v>113</v>
      </c>
      <c r="B10" s="183"/>
      <c r="C10" s="184"/>
      <c r="D10" s="185"/>
      <c r="E10" s="186"/>
    </row>
    <row r="11" spans="1:7" ht="15.75" thickBot="1" x14ac:dyDescent="0.3">
      <c r="A11" s="64"/>
      <c r="B11" s="64"/>
      <c r="C11" s="64"/>
      <c r="D11" s="64"/>
    </row>
    <row r="12" spans="1:7" ht="119.45" customHeight="1" thickBot="1" x14ac:dyDescent="0.3">
      <c r="A12" s="187" t="s">
        <v>112</v>
      </c>
      <c r="B12" s="188"/>
      <c r="C12" s="152" t="s">
        <v>124</v>
      </c>
      <c r="D12" s="152"/>
      <c r="E12" s="152"/>
    </row>
    <row r="14" spans="1:7" x14ac:dyDescent="0.25">
      <c r="A14" s="3"/>
      <c r="B14" s="73"/>
      <c r="C14" s="3"/>
      <c r="D14" s="3"/>
      <c r="E14" s="3"/>
    </row>
    <row r="15" spans="1:7" ht="15.75" thickBot="1" x14ac:dyDescent="0.3">
      <c r="A15" s="3"/>
      <c r="B15" s="73"/>
      <c r="C15" s="3"/>
      <c r="D15" s="3"/>
      <c r="E15" s="3"/>
    </row>
    <row r="16" spans="1:7" ht="22.5" customHeight="1" x14ac:dyDescent="0.25">
      <c r="A16" s="155" t="s">
        <v>75</v>
      </c>
      <c r="B16" s="156"/>
      <c r="C16" s="156"/>
      <c r="D16" s="156"/>
      <c r="E16" s="156"/>
      <c r="F16" s="156"/>
      <c r="G16" s="157"/>
    </row>
    <row r="17" spans="1:9" ht="40.5" customHeight="1" x14ac:dyDescent="0.25">
      <c r="A17" s="62" t="s">
        <v>0</v>
      </c>
      <c r="B17" s="153" t="s">
        <v>80</v>
      </c>
      <c r="C17" s="154"/>
      <c r="D17" s="59" t="s">
        <v>99</v>
      </c>
      <c r="E17" s="135" t="s">
        <v>110</v>
      </c>
      <c r="F17" s="136" t="s">
        <v>116</v>
      </c>
      <c r="G17" s="137" t="s">
        <v>117</v>
      </c>
      <c r="H17" s="16"/>
      <c r="I17" s="16"/>
    </row>
    <row r="18" spans="1:9" ht="35.1" customHeight="1" x14ac:dyDescent="0.25">
      <c r="A18" s="51">
        <v>1</v>
      </c>
      <c r="B18" s="158" t="s">
        <v>138</v>
      </c>
      <c r="C18" s="159"/>
      <c r="D18" s="58">
        <f>eletricista!C132</f>
        <v>6387.9</v>
      </c>
      <c r="E18" s="107">
        <v>6</v>
      </c>
      <c r="F18" s="58">
        <f>D18*E18</f>
        <v>38327.399999999994</v>
      </c>
      <c r="G18" s="123">
        <f>F18*12</f>
        <v>459928.79999999993</v>
      </c>
    </row>
    <row r="19" spans="1:9" ht="35.1" customHeight="1" x14ac:dyDescent="0.25">
      <c r="A19" s="51">
        <v>2</v>
      </c>
      <c r="B19" s="158" t="s">
        <v>139</v>
      </c>
      <c r="C19" s="159"/>
      <c r="D19" s="58">
        <f>'bomb hid'!C132</f>
        <v>4978.47</v>
      </c>
      <c r="E19" s="107">
        <v>1</v>
      </c>
      <c r="F19" s="58">
        <f t="shared" ref="F19:F31" si="0">D19*E19</f>
        <v>4978.47</v>
      </c>
      <c r="G19" s="123">
        <f t="shared" ref="G19:G31" si="1">F19*12</f>
        <v>59741.64</v>
      </c>
    </row>
    <row r="20" spans="1:9" ht="35.1" customHeight="1" x14ac:dyDescent="0.25">
      <c r="A20" s="51">
        <v>3</v>
      </c>
      <c r="B20" s="158" t="s">
        <v>140</v>
      </c>
      <c r="C20" s="159"/>
      <c r="D20" s="58">
        <f>asg!C132</f>
        <v>4360.05</v>
      </c>
      <c r="E20" s="107">
        <v>70</v>
      </c>
      <c r="F20" s="58">
        <f>D20*E20</f>
        <v>305203.5</v>
      </c>
      <c r="G20" s="123">
        <f t="shared" si="1"/>
        <v>3662442</v>
      </c>
    </row>
    <row r="21" spans="1:9" ht="35.1" customHeight="1" x14ac:dyDescent="0.25">
      <c r="A21" s="51">
        <v>4</v>
      </c>
      <c r="B21" s="158" t="s">
        <v>141</v>
      </c>
      <c r="C21" s="159"/>
      <c r="D21" s="58">
        <f>carregador!C132</f>
        <v>3860.26</v>
      </c>
      <c r="E21" s="107">
        <v>3</v>
      </c>
      <c r="F21" s="58">
        <f>D21*E21</f>
        <v>11580.78</v>
      </c>
      <c r="G21" s="123">
        <f t="shared" si="1"/>
        <v>138969.36000000002</v>
      </c>
    </row>
    <row r="22" spans="1:9" ht="35.1" customHeight="1" x14ac:dyDescent="0.25">
      <c r="A22" s="51">
        <v>5</v>
      </c>
      <c r="B22" s="158" t="s">
        <v>142</v>
      </c>
      <c r="C22" s="159"/>
      <c r="D22" s="58">
        <f>jard!C132</f>
        <v>4072.69</v>
      </c>
      <c r="E22" s="107">
        <v>3</v>
      </c>
      <c r="F22" s="58">
        <f t="shared" si="0"/>
        <v>12218.07</v>
      </c>
      <c r="G22" s="123">
        <f t="shared" si="1"/>
        <v>146616.84</v>
      </c>
    </row>
    <row r="23" spans="1:9" ht="35.1" customHeight="1" x14ac:dyDescent="0.25">
      <c r="A23" s="51">
        <v>6</v>
      </c>
      <c r="B23" s="158" t="s">
        <v>143</v>
      </c>
      <c r="C23" s="159"/>
      <c r="D23" s="58">
        <f>copa!C132</f>
        <v>3872.89</v>
      </c>
      <c r="E23" s="107">
        <v>15</v>
      </c>
      <c r="F23" s="58">
        <f t="shared" si="0"/>
        <v>58093.35</v>
      </c>
      <c r="G23" s="123">
        <f t="shared" si="1"/>
        <v>697120.2</v>
      </c>
    </row>
    <row r="24" spans="1:9" ht="35.1" customHeight="1" x14ac:dyDescent="0.25">
      <c r="A24" s="51">
        <v>7</v>
      </c>
      <c r="B24" s="158" t="s">
        <v>144</v>
      </c>
      <c r="C24" s="159"/>
      <c r="D24" s="58">
        <f>rec!C132</f>
        <v>4459.68</v>
      </c>
      <c r="E24" s="107">
        <v>17</v>
      </c>
      <c r="F24" s="58">
        <f t="shared" si="0"/>
        <v>75814.559999999998</v>
      </c>
      <c r="G24" s="123">
        <f t="shared" si="1"/>
        <v>909774.72</v>
      </c>
    </row>
    <row r="25" spans="1:9" ht="35.1" customHeight="1" x14ac:dyDescent="0.25">
      <c r="A25" s="51">
        <v>8</v>
      </c>
      <c r="B25" s="158" t="s">
        <v>145</v>
      </c>
      <c r="C25" s="159"/>
      <c r="D25" s="58">
        <f>'rec 12x36 D'!C132</f>
        <v>4459.68</v>
      </c>
      <c r="E25" s="107">
        <v>2</v>
      </c>
      <c r="F25" s="58">
        <f t="shared" si="0"/>
        <v>8919.36</v>
      </c>
      <c r="G25" s="144">
        <f t="shared" si="1"/>
        <v>107032.32000000001</v>
      </c>
    </row>
    <row r="26" spans="1:9" ht="35.1" customHeight="1" x14ac:dyDescent="0.25">
      <c r="A26" s="51">
        <v>9</v>
      </c>
      <c r="B26" s="158" t="s">
        <v>146</v>
      </c>
      <c r="C26" s="159"/>
      <c r="D26" s="58">
        <f>'rec 12x36 N'!C133</f>
        <v>5246.35</v>
      </c>
      <c r="E26" s="107">
        <v>2</v>
      </c>
      <c r="F26" s="58">
        <f t="shared" si="0"/>
        <v>10492.7</v>
      </c>
      <c r="G26" s="144">
        <f t="shared" si="1"/>
        <v>125912.40000000001</v>
      </c>
    </row>
    <row r="27" spans="1:9" ht="35.1" customHeight="1" x14ac:dyDescent="0.25">
      <c r="A27" s="51">
        <v>10</v>
      </c>
      <c r="B27" s="158" t="s">
        <v>147</v>
      </c>
      <c r="C27" s="159"/>
      <c r="D27" s="58">
        <f>enc!C132</f>
        <v>4894.45</v>
      </c>
      <c r="E27" s="107">
        <v>3</v>
      </c>
      <c r="F27" s="58">
        <f t="shared" si="0"/>
        <v>14683.349999999999</v>
      </c>
      <c r="G27" s="123">
        <f t="shared" si="1"/>
        <v>176200.19999999998</v>
      </c>
    </row>
    <row r="28" spans="1:9" ht="35.1" customHeight="1" x14ac:dyDescent="0.25">
      <c r="A28" s="51">
        <v>11</v>
      </c>
      <c r="B28" s="158" t="s">
        <v>148</v>
      </c>
      <c r="C28" s="159"/>
      <c r="D28" s="58">
        <f>'aux apoio adm'!C132</f>
        <v>5739.24</v>
      </c>
      <c r="E28" s="107">
        <v>100</v>
      </c>
      <c r="F28" s="58">
        <f>D28*E28</f>
        <v>573924</v>
      </c>
      <c r="G28" s="123">
        <f t="shared" si="1"/>
        <v>6887088</v>
      </c>
    </row>
    <row r="29" spans="1:9" ht="35.1" customHeight="1" x14ac:dyDescent="0.25">
      <c r="A29" s="51">
        <v>12</v>
      </c>
      <c r="B29" s="158" t="s">
        <v>149</v>
      </c>
      <c r="C29" s="159"/>
      <c r="D29" s="58">
        <f>'op repro'!C132</f>
        <v>4143.43</v>
      </c>
      <c r="E29" s="107">
        <v>3</v>
      </c>
      <c r="F29" s="58">
        <f>D29*E29</f>
        <v>12430.29</v>
      </c>
      <c r="G29" s="123">
        <f t="shared" si="1"/>
        <v>149163.48000000001</v>
      </c>
    </row>
    <row r="30" spans="1:9" ht="35.1" customHeight="1" x14ac:dyDescent="0.25">
      <c r="A30" s="51">
        <v>13</v>
      </c>
      <c r="B30" s="158" t="s">
        <v>150</v>
      </c>
      <c r="C30" s="159"/>
      <c r="D30" s="58">
        <f>'asg baca'!C132</f>
        <v>4253.28</v>
      </c>
      <c r="E30" s="107">
        <v>2</v>
      </c>
      <c r="F30" s="58">
        <f t="shared" si="0"/>
        <v>8506.56</v>
      </c>
      <c r="G30" s="123">
        <f t="shared" si="1"/>
        <v>102078.72</v>
      </c>
    </row>
    <row r="31" spans="1:9" ht="38.25" customHeight="1" thickBot="1" x14ac:dyDescent="0.3">
      <c r="A31" s="138">
        <v>14</v>
      </c>
      <c r="B31" s="166" t="s">
        <v>151</v>
      </c>
      <c r="C31" s="167"/>
      <c r="D31" s="139">
        <f>'rec baca'!C132</f>
        <v>4372.66</v>
      </c>
      <c r="E31" s="140">
        <v>1</v>
      </c>
      <c r="F31" s="139">
        <f t="shared" si="0"/>
        <v>4372.66</v>
      </c>
      <c r="G31" s="141">
        <f t="shared" si="1"/>
        <v>52471.92</v>
      </c>
    </row>
    <row r="32" spans="1:9" ht="39.75" customHeight="1" thickBot="1" x14ac:dyDescent="0.3">
      <c r="A32" s="164" t="s">
        <v>152</v>
      </c>
      <c r="B32" s="165"/>
      <c r="C32" s="165"/>
      <c r="D32" s="165"/>
      <c r="E32" s="165"/>
      <c r="F32" s="143">
        <f>SUM(F18:F31)</f>
        <v>1139545.05</v>
      </c>
      <c r="G32" s="142">
        <f>SUM(G18:G31)</f>
        <v>13674540.600000001</v>
      </c>
    </row>
    <row r="33" spans="1:11" s="19" customFormat="1" x14ac:dyDescent="0.25">
      <c r="A33" s="11"/>
      <c r="B33" s="7"/>
      <c r="C33" s="7"/>
      <c r="D33" s="10"/>
      <c r="E33" s="21"/>
      <c r="F33" s="6"/>
      <c r="G33" s="6"/>
      <c r="H33" s="6"/>
      <c r="I33" s="6"/>
      <c r="J33" s="6"/>
      <c r="K33" s="6"/>
    </row>
    <row r="34" spans="1:11" x14ac:dyDescent="0.25">
      <c r="A34" s="160"/>
      <c r="B34" s="160"/>
      <c r="C34" s="160"/>
      <c r="D34" s="111"/>
    </row>
    <row r="36" spans="1:11" x14ac:dyDescent="0.25">
      <c r="B36" s="46"/>
      <c r="C36" s="116"/>
    </row>
    <row r="37" spans="1:11" ht="15.75" x14ac:dyDescent="0.25">
      <c r="A37" s="112"/>
      <c r="B37" s="43"/>
      <c r="C37" s="46"/>
    </row>
    <row r="38" spans="1:11" ht="15.75" x14ac:dyDescent="0.25">
      <c r="A38" s="112"/>
      <c r="C38" s="43"/>
    </row>
    <row r="39" spans="1:11" x14ac:dyDescent="0.2">
      <c r="A39" s="113"/>
    </row>
    <row r="40" spans="1:11" x14ac:dyDescent="0.25">
      <c r="A40" s="114"/>
    </row>
    <row r="41" spans="1:11" x14ac:dyDescent="0.2">
      <c r="A41" s="115"/>
    </row>
  </sheetData>
  <mergeCells count="31">
    <mergeCell ref="A3:G3"/>
    <mergeCell ref="A4:G4"/>
    <mergeCell ref="A5:G5"/>
    <mergeCell ref="A32:E32"/>
    <mergeCell ref="B29:C29"/>
    <mergeCell ref="B30:C30"/>
    <mergeCell ref="B31:C31"/>
    <mergeCell ref="C9:E9"/>
    <mergeCell ref="C7:E7"/>
    <mergeCell ref="C8:E8"/>
    <mergeCell ref="A7:B7"/>
    <mergeCell ref="A8:B8"/>
    <mergeCell ref="A9:B9"/>
    <mergeCell ref="A10:B10"/>
    <mergeCell ref="C10:E10"/>
    <mergeCell ref="A12:B12"/>
    <mergeCell ref="C12:E12"/>
    <mergeCell ref="B17:C17"/>
    <mergeCell ref="A16:G16"/>
    <mergeCell ref="B24:C24"/>
    <mergeCell ref="A34:C34"/>
    <mergeCell ref="B18:C18"/>
    <mergeCell ref="B19:C19"/>
    <mergeCell ref="B20:C20"/>
    <mergeCell ref="B21:C21"/>
    <mergeCell ref="B22:C22"/>
    <mergeCell ref="B23:C23"/>
    <mergeCell ref="B25:C25"/>
    <mergeCell ref="B26:C26"/>
    <mergeCell ref="B27:C27"/>
    <mergeCell ref="B28:C28"/>
  </mergeCells>
  <printOptions horizontalCentered="1"/>
  <pageMargins left="1.1023622047244095" right="0.51181102362204722" top="1.1811023622047243" bottom="0.78740157480314965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9"/>
  <sheetViews>
    <sheetView showGridLines="0" topLeftCell="A66" zoomScaleNormal="100" workbookViewId="0">
      <selection activeCell="B81" sqref="B81:D8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144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 t="s">
        <v>153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2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144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1709.16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158</v>
      </c>
      <c r="C28" s="8" t="s">
        <v>107</v>
      </c>
      <c r="D28" s="76"/>
      <c r="E28" s="124">
        <v>0.2</v>
      </c>
      <c r="F28" s="34">
        <f>F26*0.5833*0.2</f>
        <v>199.39060560000004</v>
      </c>
    </row>
    <row r="29" spans="1:8" x14ac:dyDescent="0.25">
      <c r="A29" s="44"/>
      <c r="B29" s="121" t="s">
        <v>164</v>
      </c>
      <c r="C29" s="122"/>
      <c r="D29" s="76"/>
      <c r="E29" s="124"/>
      <c r="F29" s="34">
        <f>F26*0.0833*1.2</f>
        <v>170.84763359999999</v>
      </c>
    </row>
    <row r="30" spans="1:8" x14ac:dyDescent="0.25">
      <c r="A30" s="14" t="s">
        <v>3</v>
      </c>
      <c r="B30" s="121" t="s">
        <v>118</v>
      </c>
      <c r="C30" s="122"/>
      <c r="D30" s="8"/>
      <c r="E30" s="8"/>
      <c r="F30" s="34">
        <f>((F26/220)+((F26/220)*1.5))*D30*E30</f>
        <v>0</v>
      </c>
    </row>
    <row r="31" spans="1:8" x14ac:dyDescent="0.25">
      <c r="A31" s="14" t="s">
        <v>7</v>
      </c>
      <c r="B31" s="2" t="s">
        <v>120</v>
      </c>
      <c r="C31" s="49"/>
      <c r="D31" s="8"/>
      <c r="E31" s="8"/>
      <c r="F31" s="34">
        <f>((F26/220)+((F26/220)*1.5))*D31*E31</f>
        <v>0</v>
      </c>
    </row>
    <row r="32" spans="1:8" x14ac:dyDescent="0.25">
      <c r="A32" s="14" t="s">
        <v>8</v>
      </c>
      <c r="B32" s="2" t="s">
        <v>119</v>
      </c>
      <c r="C32" s="49"/>
      <c r="D32" s="8">
        <v>0</v>
      </c>
      <c r="E32" s="8">
        <v>0</v>
      </c>
      <c r="F32" s="34">
        <f>((F26/220)+((F26/220)*1.5))*D32*E32</f>
        <v>0</v>
      </c>
    </row>
    <row r="33" spans="1:8" ht="15.75" thickBot="1" x14ac:dyDescent="0.3">
      <c r="A33" s="191" t="s">
        <v>19</v>
      </c>
      <c r="B33" s="192"/>
      <c r="C33" s="192"/>
      <c r="D33" s="192"/>
      <c r="E33" s="109"/>
      <c r="F33" s="35">
        <f>SUM(F26:F32)</f>
        <v>2079.3982392000003</v>
      </c>
    </row>
    <row r="34" spans="1:8" ht="15.75" thickBot="1" x14ac:dyDescent="0.3">
      <c r="B34" s="1"/>
      <c r="C34" s="1"/>
      <c r="D34" s="1"/>
      <c r="E34" s="1"/>
      <c r="F34" s="1"/>
    </row>
    <row r="35" spans="1:8" x14ac:dyDescent="0.25">
      <c r="A35" s="215" t="s">
        <v>27</v>
      </c>
      <c r="B35" s="248"/>
      <c r="C35" s="248"/>
      <c r="D35" s="248"/>
      <c r="E35" s="248"/>
      <c r="F35" s="217"/>
    </row>
    <row r="36" spans="1:8" ht="30" customHeight="1" x14ac:dyDescent="0.25">
      <c r="A36" s="55" t="s">
        <v>28</v>
      </c>
      <c r="B36" s="225" t="s">
        <v>29</v>
      </c>
      <c r="C36" s="204"/>
      <c r="D36" s="218"/>
      <c r="E36" s="68" t="s">
        <v>56</v>
      </c>
      <c r="F36" s="22" t="s">
        <v>6</v>
      </c>
    </row>
    <row r="37" spans="1:8" x14ac:dyDescent="0.25">
      <c r="A37" s="14" t="s">
        <v>0</v>
      </c>
      <c r="B37" s="158" t="s">
        <v>30</v>
      </c>
      <c r="C37" s="189"/>
      <c r="D37" s="159"/>
      <c r="E37" s="5">
        <v>8.3299999999999999E-2</v>
      </c>
      <c r="F37" s="34">
        <f>E37*F33</f>
        <v>173.21387332536003</v>
      </c>
    </row>
    <row r="38" spans="1:8" x14ac:dyDescent="0.25">
      <c r="A38" s="14" t="s">
        <v>1</v>
      </c>
      <c r="B38" s="158" t="s">
        <v>31</v>
      </c>
      <c r="C38" s="189"/>
      <c r="D38" s="159"/>
      <c r="E38" s="4">
        <v>0.121</v>
      </c>
      <c r="F38" s="34">
        <f>E38*F33</f>
        <v>251.60718694320002</v>
      </c>
    </row>
    <row r="39" spans="1:8" ht="15" customHeight="1" x14ac:dyDescent="0.25">
      <c r="A39" s="225" t="s">
        <v>74</v>
      </c>
      <c r="B39" s="204"/>
      <c r="C39" s="204"/>
      <c r="D39" s="218"/>
      <c r="E39" s="23">
        <f>SUM(E37:E38)</f>
        <v>0.20429999999999998</v>
      </c>
      <c r="F39" s="47">
        <f>SUM(F37:F38)</f>
        <v>424.82106026856002</v>
      </c>
    </row>
    <row r="40" spans="1:8" ht="30" x14ac:dyDescent="0.25">
      <c r="A40" s="51" t="s">
        <v>2</v>
      </c>
      <c r="B40" s="2" t="s">
        <v>54</v>
      </c>
      <c r="C40" s="49"/>
      <c r="D40" s="49"/>
      <c r="E40" s="4">
        <v>0</v>
      </c>
      <c r="F40" s="34">
        <f>E40*F39</f>
        <v>0</v>
      </c>
    </row>
    <row r="41" spans="1:8" x14ac:dyDescent="0.25">
      <c r="A41" s="203" t="s">
        <v>19</v>
      </c>
      <c r="B41" s="204"/>
      <c r="C41" s="204"/>
      <c r="D41" s="204"/>
      <c r="E41" s="110"/>
      <c r="F41" s="30">
        <f>F40+F39</f>
        <v>424.82106026856002</v>
      </c>
    </row>
    <row r="42" spans="1:8" s="79" customFormat="1" ht="5.25" x14ac:dyDescent="0.25">
      <c r="A42" s="77"/>
      <c r="B42" s="78"/>
      <c r="C42" s="78"/>
      <c r="D42" s="78"/>
      <c r="F42" s="80"/>
      <c r="H42" s="86"/>
    </row>
    <row r="43" spans="1:8" x14ac:dyDescent="0.25">
      <c r="A43" s="55" t="s">
        <v>32</v>
      </c>
      <c r="B43" s="225" t="s">
        <v>33</v>
      </c>
      <c r="C43" s="204"/>
      <c r="D43" s="218"/>
      <c r="E43" s="68" t="s">
        <v>56</v>
      </c>
      <c r="F43" s="22" t="s">
        <v>6</v>
      </c>
    </row>
    <row r="44" spans="1:8" x14ac:dyDescent="0.25">
      <c r="A44" s="14" t="s">
        <v>0</v>
      </c>
      <c r="B44" s="158" t="s">
        <v>14</v>
      </c>
      <c r="C44" s="189"/>
      <c r="D44" s="159"/>
      <c r="E44" s="4">
        <v>0.2</v>
      </c>
      <c r="F44" s="36">
        <f>E44*($F$33+$F$41)</f>
        <v>500.84385989371208</v>
      </c>
    </row>
    <row r="45" spans="1:8" x14ac:dyDescent="0.25">
      <c r="A45" s="72" t="s">
        <v>1</v>
      </c>
      <c r="B45" s="158" t="s">
        <v>16</v>
      </c>
      <c r="C45" s="189"/>
      <c r="D45" s="159"/>
      <c r="E45" s="4">
        <v>2.5000000000000001E-2</v>
      </c>
      <c r="F45" s="36">
        <f t="shared" ref="F45:F52" si="0">E45*($F$33+$F$41)</f>
        <v>62.60548248671401</v>
      </c>
    </row>
    <row r="46" spans="1:8" x14ac:dyDescent="0.25">
      <c r="A46" s="257" t="s">
        <v>2</v>
      </c>
      <c r="B46" s="259" t="s">
        <v>106</v>
      </c>
      <c r="C46" s="15" t="s">
        <v>82</v>
      </c>
      <c r="D46" s="15" t="s">
        <v>83</v>
      </c>
      <c r="E46" s="251">
        <v>0.03</v>
      </c>
      <c r="F46" s="36">
        <f t="shared" si="0"/>
        <v>75.126578984056806</v>
      </c>
    </row>
    <row r="47" spans="1:8" x14ac:dyDescent="0.25">
      <c r="A47" s="258"/>
      <c r="B47" s="260"/>
      <c r="C47" s="117">
        <v>3</v>
      </c>
      <c r="D47" s="117">
        <v>0.5</v>
      </c>
      <c r="E47" s="252"/>
      <c r="F47" s="36">
        <f t="shared" si="0"/>
        <v>0</v>
      </c>
    </row>
    <row r="48" spans="1:8" x14ac:dyDescent="0.25">
      <c r="A48" s="51" t="s">
        <v>3</v>
      </c>
      <c r="B48" s="158" t="s">
        <v>59</v>
      </c>
      <c r="C48" s="189"/>
      <c r="D48" s="159"/>
      <c r="E48" s="4">
        <v>1.4999999999999999E-2</v>
      </c>
      <c r="F48" s="36">
        <f t="shared" si="0"/>
        <v>37.563289492028403</v>
      </c>
    </row>
    <row r="49" spans="1:8" x14ac:dyDescent="0.25">
      <c r="A49" s="14" t="s">
        <v>7</v>
      </c>
      <c r="B49" s="158" t="s">
        <v>34</v>
      </c>
      <c r="C49" s="189"/>
      <c r="D49" s="159"/>
      <c r="E49" s="4">
        <v>0.01</v>
      </c>
      <c r="F49" s="36">
        <f t="shared" si="0"/>
        <v>25.042192994685603</v>
      </c>
    </row>
    <row r="50" spans="1:8" x14ac:dyDescent="0.25">
      <c r="A50" s="14" t="s">
        <v>8</v>
      </c>
      <c r="B50" s="158" t="s">
        <v>18</v>
      </c>
      <c r="C50" s="189"/>
      <c r="D50" s="159"/>
      <c r="E50" s="4">
        <v>6.0000000000000001E-3</v>
      </c>
      <c r="F50" s="36">
        <f t="shared" si="0"/>
        <v>15.025315796811361</v>
      </c>
    </row>
    <row r="51" spans="1:8" x14ac:dyDescent="0.25">
      <c r="A51" s="14" t="s">
        <v>9</v>
      </c>
      <c r="B51" s="158" t="s">
        <v>15</v>
      </c>
      <c r="C51" s="189"/>
      <c r="D51" s="159"/>
      <c r="E51" s="4">
        <v>2E-3</v>
      </c>
      <c r="F51" s="36">
        <f t="shared" si="0"/>
        <v>5.0084385989371203</v>
      </c>
    </row>
    <row r="52" spans="1:8" x14ac:dyDescent="0.25">
      <c r="A52" s="14" t="s">
        <v>10</v>
      </c>
      <c r="B52" s="158" t="s">
        <v>17</v>
      </c>
      <c r="C52" s="189"/>
      <c r="D52" s="159"/>
      <c r="E52" s="4">
        <v>0.08</v>
      </c>
      <c r="F52" s="36">
        <f t="shared" si="0"/>
        <v>200.33754395748483</v>
      </c>
    </row>
    <row r="53" spans="1:8" x14ac:dyDescent="0.25">
      <c r="A53" s="225" t="s">
        <v>19</v>
      </c>
      <c r="B53" s="204"/>
      <c r="C53" s="204"/>
      <c r="D53" s="218"/>
      <c r="E53" s="23">
        <f>SUM(E44:E52)</f>
        <v>0.36800000000000005</v>
      </c>
      <c r="F53" s="30">
        <f>SUM(F44:F52)</f>
        <v>921.55270220443015</v>
      </c>
    </row>
    <row r="54" spans="1:8" s="79" customFormat="1" ht="5.25" x14ac:dyDescent="0.25">
      <c r="A54" s="77"/>
      <c r="B54" s="78"/>
      <c r="C54" s="78"/>
      <c r="D54" s="78"/>
      <c r="F54" s="80"/>
      <c r="H54" s="86"/>
    </row>
    <row r="55" spans="1:8" x14ac:dyDescent="0.25">
      <c r="A55" s="55" t="s">
        <v>35</v>
      </c>
      <c r="B55" s="225" t="s">
        <v>11</v>
      </c>
      <c r="C55" s="218"/>
      <c r="D55" s="66" t="s">
        <v>101</v>
      </c>
      <c r="E55" s="68" t="s">
        <v>102</v>
      </c>
      <c r="F55" s="24" t="s">
        <v>6</v>
      </c>
    </row>
    <row r="56" spans="1:8" x14ac:dyDescent="0.25">
      <c r="A56" s="14" t="s">
        <v>0</v>
      </c>
      <c r="B56" s="158" t="s">
        <v>109</v>
      </c>
      <c r="C56" s="159"/>
      <c r="D56" s="8">
        <v>21</v>
      </c>
      <c r="E56" s="93">
        <v>4.2</v>
      </c>
      <c r="F56" s="25">
        <f>(D56*E56*2)-(0.06*F26)</f>
        <v>73.850400000000008</v>
      </c>
      <c r="G56" s="81"/>
    </row>
    <row r="57" spans="1:8" x14ac:dyDescent="0.25">
      <c r="A57" s="12" t="s">
        <v>1</v>
      </c>
      <c r="B57" s="249" t="s">
        <v>97</v>
      </c>
      <c r="C57" s="250"/>
      <c r="D57" s="71">
        <v>21</v>
      </c>
      <c r="E57" s="93">
        <v>22</v>
      </c>
      <c r="F57" s="26">
        <f>(D57*E57)*0.9</f>
        <v>415.8</v>
      </c>
    </row>
    <row r="58" spans="1:8" x14ac:dyDescent="0.25">
      <c r="A58" s="14" t="s">
        <v>2</v>
      </c>
      <c r="B58" s="158" t="s">
        <v>36</v>
      </c>
      <c r="C58" s="189"/>
      <c r="D58" s="189"/>
      <c r="E58" s="159"/>
      <c r="F58" s="27">
        <f>(F26*3.8%)</f>
        <v>64.948080000000004</v>
      </c>
    </row>
    <row r="59" spans="1:8" x14ac:dyDescent="0.25">
      <c r="A59" s="14" t="s">
        <v>3</v>
      </c>
      <c r="B59" s="158" t="s">
        <v>60</v>
      </c>
      <c r="C59" s="189"/>
      <c r="D59" s="189"/>
      <c r="E59" s="159"/>
      <c r="F59" s="27">
        <v>0</v>
      </c>
    </row>
    <row r="60" spans="1:8" x14ac:dyDescent="0.25">
      <c r="A60" s="14" t="s">
        <v>7</v>
      </c>
      <c r="B60" s="158" t="s">
        <v>61</v>
      </c>
      <c r="C60" s="189"/>
      <c r="D60" s="189"/>
      <c r="E60" s="159"/>
      <c r="F60" s="27">
        <v>6.25</v>
      </c>
    </row>
    <row r="61" spans="1:8" x14ac:dyDescent="0.25">
      <c r="A61" s="14" t="s">
        <v>8</v>
      </c>
      <c r="B61" s="158" t="s">
        <v>122</v>
      </c>
      <c r="C61" s="189"/>
      <c r="D61" s="189"/>
      <c r="E61" s="159"/>
      <c r="F61" s="28">
        <v>121</v>
      </c>
    </row>
    <row r="62" spans="1:8" x14ac:dyDescent="0.25">
      <c r="A62" s="203" t="s">
        <v>19</v>
      </c>
      <c r="B62" s="204"/>
      <c r="C62" s="204"/>
      <c r="D62" s="204"/>
      <c r="E62" s="110"/>
      <c r="F62" s="30">
        <f>SUM(F56:F61)</f>
        <v>681.84848</v>
      </c>
    </row>
    <row r="63" spans="1:8" s="79" customFormat="1" ht="5.25" x14ac:dyDescent="0.25">
      <c r="A63" s="77"/>
      <c r="B63" s="78"/>
      <c r="C63" s="78"/>
      <c r="D63" s="78"/>
      <c r="F63" s="80"/>
      <c r="H63" s="86"/>
    </row>
    <row r="64" spans="1:8" ht="15" customHeight="1" x14ac:dyDescent="0.25">
      <c r="A64" s="69">
        <v>2</v>
      </c>
      <c r="B64" s="225" t="s">
        <v>62</v>
      </c>
      <c r="C64" s="204"/>
      <c r="D64" s="204"/>
      <c r="E64" s="218"/>
      <c r="F64" s="22" t="s">
        <v>6</v>
      </c>
    </row>
    <row r="65" spans="1:45" x14ac:dyDescent="0.25">
      <c r="A65" s="13" t="s">
        <v>28</v>
      </c>
      <c r="B65" s="249" t="s">
        <v>29</v>
      </c>
      <c r="C65" s="253"/>
      <c r="D65" s="253"/>
      <c r="E65" s="253"/>
      <c r="F65" s="37">
        <f>F41</f>
        <v>424.82106026856002</v>
      </c>
    </row>
    <row r="66" spans="1:45" s="20" customFormat="1" x14ac:dyDescent="0.25">
      <c r="A66" s="13" t="s">
        <v>32</v>
      </c>
      <c r="B66" s="158" t="s">
        <v>33</v>
      </c>
      <c r="C66" s="189"/>
      <c r="D66" s="189"/>
      <c r="E66" s="189"/>
      <c r="F66" s="37">
        <f>F53</f>
        <v>921.55270220443015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x14ac:dyDescent="0.25">
      <c r="A67" s="13" t="s">
        <v>35</v>
      </c>
      <c r="B67" s="158" t="s">
        <v>11</v>
      </c>
      <c r="C67" s="189"/>
      <c r="D67" s="189"/>
      <c r="E67" s="189"/>
      <c r="F67" s="37">
        <f>F62</f>
        <v>681.84848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191" t="s">
        <v>19</v>
      </c>
      <c r="B68" s="192"/>
      <c r="C68" s="192"/>
      <c r="D68" s="192"/>
      <c r="E68" s="108"/>
      <c r="F68" s="33">
        <f>SUM(F65:F67)</f>
        <v>2028.2222424729903</v>
      </c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5.75" thickBot="1" x14ac:dyDescent="0.3">
      <c r="A69" s="73"/>
      <c r="B69" s="73"/>
      <c r="C69" s="73"/>
      <c r="D69" s="73"/>
      <c r="E69" s="73"/>
      <c r="F69" s="73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262" t="s">
        <v>43</v>
      </c>
      <c r="B70" s="248"/>
      <c r="C70" s="248"/>
      <c r="D70" s="248"/>
      <c r="E70" s="248"/>
      <c r="F70" s="217"/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68">
        <v>3</v>
      </c>
      <c r="B71" s="225" t="s">
        <v>21</v>
      </c>
      <c r="C71" s="204"/>
      <c r="D71" s="218"/>
      <c r="E71" s="68" t="s">
        <v>56</v>
      </c>
      <c r="F71" s="22" t="s">
        <v>6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15" t="s">
        <v>0</v>
      </c>
      <c r="B72" s="263" t="s">
        <v>37</v>
      </c>
      <c r="C72" s="264"/>
      <c r="D72" s="265"/>
      <c r="E72" s="4">
        <v>4.1999999999999997E-3</v>
      </c>
      <c r="F72" s="34">
        <f t="shared" ref="F72:F77" si="1">E72*$F$33</f>
        <v>8.7334726046400011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52" t="s">
        <v>1</v>
      </c>
      <c r="B73" s="158" t="s">
        <v>38</v>
      </c>
      <c r="C73" s="189"/>
      <c r="D73" s="189"/>
      <c r="E73" s="54">
        <f>E52*E72</f>
        <v>3.3599999999999998E-4</v>
      </c>
      <c r="F73" s="34">
        <f t="shared" si="1"/>
        <v>0.69867780837120008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15" t="s">
        <v>2</v>
      </c>
      <c r="B74" s="158" t="s">
        <v>41</v>
      </c>
      <c r="C74" s="189"/>
      <c r="D74" s="189"/>
      <c r="E74" s="4">
        <v>3.44E-2</v>
      </c>
      <c r="F74" s="34">
        <f t="shared" si="1"/>
        <v>71.531299428480011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52" t="s">
        <v>3</v>
      </c>
      <c r="B75" s="158" t="s">
        <v>42</v>
      </c>
      <c r="C75" s="189"/>
      <c r="D75" s="189"/>
      <c r="E75" s="54">
        <v>1.9400000000000001E-2</v>
      </c>
      <c r="F75" s="34">
        <f t="shared" si="1"/>
        <v>40.340325840480006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7</v>
      </c>
      <c r="B76" s="158" t="s">
        <v>39</v>
      </c>
      <c r="C76" s="189"/>
      <c r="D76" s="189"/>
      <c r="E76" s="4">
        <f>E53*E75</f>
        <v>7.1392000000000009E-3</v>
      </c>
      <c r="F76" s="34">
        <f t="shared" si="1"/>
        <v>14.845239909296644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x14ac:dyDescent="0.25">
      <c r="A77" s="15" t="s">
        <v>8</v>
      </c>
      <c r="B77" s="158" t="s">
        <v>40</v>
      </c>
      <c r="C77" s="189"/>
      <c r="D77" s="189"/>
      <c r="E77" s="4">
        <v>6.2E-4</v>
      </c>
      <c r="F77" s="34">
        <f t="shared" si="1"/>
        <v>1.2892269083040002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261" t="s">
        <v>19</v>
      </c>
      <c r="B78" s="192"/>
      <c r="C78" s="192"/>
      <c r="D78" s="192"/>
      <c r="E78" s="50">
        <f>SUM(E72:E77)</f>
        <v>6.6095199999999993E-2</v>
      </c>
      <c r="F78" s="35">
        <f>SUM(F72:F77)</f>
        <v>137.43824249957186</v>
      </c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thickBot="1" x14ac:dyDescent="0.3">
      <c r="A79" s="3"/>
      <c r="B79" s="7"/>
      <c r="C79" s="7"/>
      <c r="D79" s="7"/>
      <c r="E79" s="9"/>
      <c r="F79" s="10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215" t="s">
        <v>166</v>
      </c>
      <c r="B80" s="248"/>
      <c r="C80" s="248"/>
      <c r="D80" s="248"/>
      <c r="E80" s="248"/>
      <c r="F80" s="217"/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45" s="20" customFormat="1" ht="14.45" customHeight="1" x14ac:dyDescent="0.25">
      <c r="A81" s="69" t="s">
        <v>13</v>
      </c>
      <c r="B81" s="225" t="s">
        <v>167</v>
      </c>
      <c r="C81" s="204"/>
      <c r="D81" s="218"/>
      <c r="E81" s="68" t="s">
        <v>56</v>
      </c>
      <c r="F81" s="24" t="s">
        <v>6</v>
      </c>
      <c r="G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</row>
    <row r="82" spans="1:45" ht="14.45" customHeight="1" x14ac:dyDescent="0.2">
      <c r="A82" s="44" t="s">
        <v>0</v>
      </c>
      <c r="B82" s="158" t="s">
        <v>165</v>
      </c>
      <c r="C82" s="189"/>
      <c r="D82" s="189"/>
      <c r="E82" s="4">
        <v>8.3299999999999999E-2</v>
      </c>
      <c r="F82" s="48">
        <f>E82*$F$33</f>
        <v>173.21387332536003</v>
      </c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</row>
    <row r="83" spans="1:45" ht="14.45" customHeight="1" x14ac:dyDescent="0.25">
      <c r="A83" s="44" t="s">
        <v>1</v>
      </c>
      <c r="B83" s="158" t="s">
        <v>46</v>
      </c>
      <c r="C83" s="189"/>
      <c r="D83" s="189"/>
      <c r="E83" s="4">
        <v>2.8E-3</v>
      </c>
      <c r="F83" s="48">
        <f>E83*$F$33</f>
        <v>5.822315069760001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45" ht="14.45" customHeight="1" x14ac:dyDescent="0.25">
      <c r="A84" s="44" t="s">
        <v>2</v>
      </c>
      <c r="B84" s="65" t="s">
        <v>78</v>
      </c>
      <c r="C84" s="148"/>
      <c r="D84" s="148"/>
      <c r="E84" s="4">
        <v>2.0000000000000001E-4</v>
      </c>
      <c r="F84" s="48">
        <f>E84*$F$33</f>
        <v>0.41587964784000009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45" ht="14.45" customHeight="1" x14ac:dyDescent="0.25">
      <c r="A85" s="44" t="s">
        <v>3</v>
      </c>
      <c r="B85" s="158" t="s">
        <v>47</v>
      </c>
      <c r="C85" s="189"/>
      <c r="D85" s="159"/>
      <c r="E85" s="4">
        <v>6.9999999999999999E-4</v>
      </c>
      <c r="F85" s="48">
        <f>E85*$F$33</f>
        <v>1.4555787674400003</v>
      </c>
      <c r="G85" s="255"/>
      <c r="H85" s="256"/>
      <c r="I85" s="256"/>
      <c r="J85" s="256"/>
      <c r="K85" s="256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</row>
    <row r="86" spans="1:45" ht="14.45" customHeight="1" x14ac:dyDescent="0.25">
      <c r="A86" s="44" t="s">
        <v>7</v>
      </c>
      <c r="B86" s="158" t="s">
        <v>49</v>
      </c>
      <c r="C86" s="189"/>
      <c r="D86" s="159"/>
      <c r="E86" s="4">
        <v>2.8999999999999998E-3</v>
      </c>
      <c r="F86" s="48">
        <f>E86*$F$33</f>
        <v>6.0302548936800004</v>
      </c>
      <c r="G86" s="146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</row>
    <row r="87" spans="1:45" ht="14.45" customHeight="1" x14ac:dyDescent="0.25">
      <c r="A87" s="14" t="s">
        <v>8</v>
      </c>
      <c r="B87" s="158" t="s">
        <v>48</v>
      </c>
      <c r="C87" s="189"/>
      <c r="D87" s="189"/>
      <c r="E87" s="4">
        <v>0</v>
      </c>
      <c r="F87" s="48">
        <v>0</v>
      </c>
      <c r="G87" s="255"/>
      <c r="H87" s="256"/>
      <c r="I87" s="256"/>
      <c r="J87" s="256"/>
      <c r="K87" s="256"/>
      <c r="L87" s="256"/>
      <c r="M87" s="256"/>
      <c r="N87" s="256"/>
      <c r="O87" s="256"/>
      <c r="P87" s="256"/>
      <c r="Q87" s="256"/>
      <c r="R87" s="256"/>
      <c r="S87" s="256"/>
      <c r="T87" s="256"/>
      <c r="U87" s="256"/>
      <c r="V87" s="256"/>
      <c r="W87" s="256"/>
      <c r="X87" s="256"/>
      <c r="Y87" s="256"/>
      <c r="Z87" s="256"/>
      <c r="AA87" s="256"/>
      <c r="AB87" s="256"/>
      <c r="AC87" s="256"/>
    </row>
    <row r="88" spans="1:45" ht="14.45" customHeight="1" x14ac:dyDescent="0.25">
      <c r="A88" s="203" t="s">
        <v>19</v>
      </c>
      <c r="B88" s="204"/>
      <c r="C88" s="204"/>
      <c r="D88" s="204"/>
      <c r="E88" s="149">
        <f>SUM(E82:E87)</f>
        <v>8.9900000000000008E-2</v>
      </c>
      <c r="F88" s="53">
        <f>SUM(F82:F87)</f>
        <v>186.93790170408002</v>
      </c>
    </row>
    <row r="89" spans="1:45" s="79" customFormat="1" ht="5.25" x14ac:dyDescent="0.25">
      <c r="A89" s="77"/>
      <c r="B89" s="78"/>
      <c r="C89" s="78"/>
      <c r="D89" s="78"/>
      <c r="F89" s="80"/>
      <c r="H89" s="86"/>
    </row>
    <row r="90" spans="1:45" x14ac:dyDescent="0.25">
      <c r="A90" s="69" t="s">
        <v>20</v>
      </c>
      <c r="B90" s="225" t="s">
        <v>50</v>
      </c>
      <c r="C90" s="204"/>
      <c r="D90" s="218"/>
      <c r="E90" s="68" t="s">
        <v>56</v>
      </c>
      <c r="F90" s="24" t="s">
        <v>6</v>
      </c>
    </row>
    <row r="91" spans="1:45" x14ac:dyDescent="0.25">
      <c r="A91" s="44" t="s">
        <v>0</v>
      </c>
      <c r="B91" s="158" t="s">
        <v>51</v>
      </c>
      <c r="C91" s="189"/>
      <c r="D91" s="189"/>
      <c r="E91" s="4">
        <v>0</v>
      </c>
      <c r="F91" s="48">
        <f>E91*F33</f>
        <v>0</v>
      </c>
    </row>
    <row r="92" spans="1:45" x14ac:dyDescent="0.25">
      <c r="A92" s="203" t="s">
        <v>19</v>
      </c>
      <c r="B92" s="204"/>
      <c r="C92" s="204"/>
      <c r="D92" s="204"/>
      <c r="E92" s="110"/>
      <c r="F92" s="30">
        <f>SUM(F91)</f>
        <v>0</v>
      </c>
    </row>
    <row r="93" spans="1:45" s="79" customFormat="1" ht="5.25" x14ac:dyDescent="0.25">
      <c r="A93" s="77"/>
      <c r="B93" s="78"/>
      <c r="C93" s="78"/>
      <c r="D93" s="78"/>
      <c r="F93" s="80"/>
      <c r="H93" s="86"/>
    </row>
    <row r="94" spans="1:45" ht="15" customHeight="1" x14ac:dyDescent="0.25">
      <c r="A94" s="69">
        <v>4</v>
      </c>
      <c r="B94" s="225" t="s">
        <v>63</v>
      </c>
      <c r="C94" s="204"/>
      <c r="D94" s="204"/>
      <c r="E94" s="218"/>
      <c r="F94" s="22" t="s">
        <v>6</v>
      </c>
    </row>
    <row r="95" spans="1:45" x14ac:dyDescent="0.25">
      <c r="A95" s="13" t="s">
        <v>13</v>
      </c>
      <c r="B95" s="249" t="s">
        <v>45</v>
      </c>
      <c r="C95" s="253"/>
      <c r="D95" s="253"/>
      <c r="E95" s="250"/>
      <c r="F95" s="32">
        <f>F88</f>
        <v>186.93790170408002</v>
      </c>
    </row>
    <row r="96" spans="1:45" x14ac:dyDescent="0.25">
      <c r="A96" s="13" t="s">
        <v>20</v>
      </c>
      <c r="B96" s="249" t="s">
        <v>50</v>
      </c>
      <c r="C96" s="253"/>
      <c r="D96" s="253"/>
      <c r="E96" s="253"/>
      <c r="F96" s="32">
        <f>F92</f>
        <v>0</v>
      </c>
    </row>
    <row r="97" spans="1:45" ht="15.75" thickBot="1" x14ac:dyDescent="0.3">
      <c r="A97" s="191" t="s">
        <v>19</v>
      </c>
      <c r="B97" s="192"/>
      <c r="C97" s="192"/>
      <c r="D97" s="192"/>
      <c r="E97" s="108"/>
      <c r="F97" s="38">
        <f>SUM(F95:F96)</f>
        <v>186.93790170408002</v>
      </c>
    </row>
    <row r="98" spans="1:45" ht="15.75" thickBot="1" x14ac:dyDescent="0.3">
      <c r="A98" s="87"/>
      <c r="B98" s="87"/>
      <c r="C98" s="87"/>
      <c r="D98" s="87"/>
      <c r="E98" s="90"/>
      <c r="F98" s="90"/>
    </row>
    <row r="99" spans="1:45" s="82" customFormat="1" x14ac:dyDescent="0.25">
      <c r="A99" s="215" t="s">
        <v>52</v>
      </c>
      <c r="B99" s="216"/>
      <c r="C99" s="216"/>
      <c r="D99" s="216"/>
      <c r="E99" s="216"/>
      <c r="F99" s="217"/>
      <c r="G99" s="73"/>
      <c r="H99" s="20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55">
        <v>5</v>
      </c>
      <c r="B100" s="225" t="s">
        <v>103</v>
      </c>
      <c r="C100" s="204"/>
      <c r="D100" s="204"/>
      <c r="E100" s="218"/>
      <c r="F100" s="22" t="s">
        <v>6</v>
      </c>
    </row>
    <row r="101" spans="1:45" x14ac:dyDescent="0.25">
      <c r="A101" s="14" t="s">
        <v>0</v>
      </c>
      <c r="B101" s="158" t="s">
        <v>12</v>
      </c>
      <c r="C101" s="189"/>
      <c r="D101" s="189"/>
      <c r="E101" s="159"/>
      <c r="F101" s="37">
        <v>21.01</v>
      </c>
    </row>
    <row r="102" spans="1:45" x14ac:dyDescent="0.25">
      <c r="A102" s="14" t="s">
        <v>2</v>
      </c>
      <c r="B102" s="158" t="s">
        <v>114</v>
      </c>
      <c r="C102" s="189"/>
      <c r="D102" s="189"/>
      <c r="E102" s="159"/>
      <c r="F102" s="37">
        <v>0</v>
      </c>
    </row>
    <row r="103" spans="1:45" x14ac:dyDescent="0.25">
      <c r="A103" s="14" t="s">
        <v>3</v>
      </c>
      <c r="B103" s="158" t="s">
        <v>123</v>
      </c>
      <c r="C103" s="189"/>
      <c r="D103" s="189"/>
      <c r="E103" s="159"/>
      <c r="F103" s="37">
        <v>0</v>
      </c>
    </row>
    <row r="104" spans="1:45" ht="15.75" thickBot="1" x14ac:dyDescent="0.3">
      <c r="A104" s="191" t="s">
        <v>19</v>
      </c>
      <c r="B104" s="192"/>
      <c r="C104" s="192"/>
      <c r="D104" s="192"/>
      <c r="E104" s="109"/>
      <c r="F104" s="38">
        <f>SUM(F101:F103)</f>
        <v>21.01</v>
      </c>
    </row>
    <row r="105" spans="1:45" ht="15.75" thickBot="1" x14ac:dyDescent="0.3">
      <c r="A105" s="254"/>
      <c r="B105" s="254"/>
      <c r="C105" s="254"/>
      <c r="D105" s="254"/>
      <c r="E105" s="254"/>
      <c r="F105" s="254"/>
    </row>
    <row r="106" spans="1:45" s="83" customFormat="1" x14ac:dyDescent="0.25">
      <c r="A106" s="215" t="s">
        <v>53</v>
      </c>
      <c r="B106" s="248"/>
      <c r="C106" s="248"/>
      <c r="D106" s="248"/>
      <c r="E106" s="216"/>
      <c r="F106" s="217"/>
      <c r="H106" s="20"/>
    </row>
    <row r="107" spans="1:45" x14ac:dyDescent="0.25">
      <c r="A107" s="69">
        <v>6</v>
      </c>
      <c r="B107" s="190" t="s">
        <v>22</v>
      </c>
      <c r="C107" s="190"/>
      <c r="D107" s="190"/>
      <c r="E107" s="67" t="s">
        <v>56</v>
      </c>
      <c r="F107" s="22" t="s">
        <v>6</v>
      </c>
    </row>
    <row r="108" spans="1:45" x14ac:dyDescent="0.25">
      <c r="A108" s="44" t="s">
        <v>0</v>
      </c>
      <c r="B108" s="158" t="s">
        <v>23</v>
      </c>
      <c r="C108" s="189"/>
      <c r="D108" s="189"/>
      <c r="E108" s="4">
        <v>2.5000000000000001E-2</v>
      </c>
      <c r="F108" s="34">
        <f>E108*(F33+F68+F78+F97+F104)</f>
        <v>111.32516564691608</v>
      </c>
    </row>
    <row r="109" spans="1:45" x14ac:dyDescent="0.25">
      <c r="A109" s="44" t="s">
        <v>1</v>
      </c>
      <c r="B109" s="158" t="s">
        <v>25</v>
      </c>
      <c r="C109" s="189"/>
      <c r="D109" s="189"/>
      <c r="E109" s="4">
        <v>0.05</v>
      </c>
      <c r="F109" s="34">
        <f>E109*(F33+F68+F78+F97+F104+F108)</f>
        <v>228.21658957617797</v>
      </c>
    </row>
    <row r="110" spans="1:45" x14ac:dyDescent="0.25">
      <c r="A110" s="197" t="s">
        <v>71</v>
      </c>
      <c r="B110" s="198"/>
      <c r="C110" s="70"/>
      <c r="D110" s="70"/>
      <c r="E110" s="42">
        <f>SUM(E108:E109)</f>
        <v>7.5000000000000011E-2</v>
      </c>
      <c r="F110" s="39">
        <f>SUM(F108:F109)</f>
        <v>339.54175522309401</v>
      </c>
    </row>
    <row r="111" spans="1:45" s="79" customFormat="1" ht="5.25" x14ac:dyDescent="0.25">
      <c r="A111" s="77"/>
      <c r="B111" s="78"/>
      <c r="C111" s="78"/>
      <c r="D111" s="78"/>
      <c r="F111" s="80"/>
      <c r="H111" s="86"/>
    </row>
    <row r="112" spans="1:45" x14ac:dyDescent="0.25">
      <c r="A112" s="41" t="s">
        <v>2</v>
      </c>
      <c r="B112" s="199" t="s">
        <v>24</v>
      </c>
      <c r="C112" s="200"/>
      <c r="D112" s="200"/>
      <c r="E112" s="200"/>
      <c r="F112" s="201"/>
    </row>
    <row r="113" spans="1:8" x14ac:dyDescent="0.25">
      <c r="A113" s="14" t="s">
        <v>64</v>
      </c>
      <c r="B113" s="2" t="s">
        <v>67</v>
      </c>
      <c r="C113" s="2" t="s">
        <v>84</v>
      </c>
      <c r="D113" s="49"/>
      <c r="E113" s="4">
        <v>6.4999999999999997E-3</v>
      </c>
      <c r="F113" s="34">
        <f>E113*(F33+F68+F78+F97+F104+F110)/(1-E117)</f>
        <v>34.101329476900155</v>
      </c>
    </row>
    <row r="114" spans="1:8" x14ac:dyDescent="0.25">
      <c r="A114" s="14" t="s">
        <v>65</v>
      </c>
      <c r="B114" s="2" t="s">
        <v>67</v>
      </c>
      <c r="C114" s="2" t="s">
        <v>85</v>
      </c>
      <c r="D114" s="49"/>
      <c r="E114" s="4">
        <v>0.03</v>
      </c>
      <c r="F114" s="34">
        <f>E114*(F33+F68+F78+F97+F104+F110)/(1-E117)</f>
        <v>157.39075143184687</v>
      </c>
    </row>
    <row r="115" spans="1:8" x14ac:dyDescent="0.25">
      <c r="A115" s="14" t="s">
        <v>66</v>
      </c>
      <c r="B115" s="2" t="s">
        <v>68</v>
      </c>
      <c r="C115" s="2" t="s">
        <v>88</v>
      </c>
      <c r="D115" s="49"/>
      <c r="E115" s="4">
        <v>0.05</v>
      </c>
      <c r="F115" s="34">
        <f>E115*(F33+F68+F78+F97+F104+F110)/(1-E117)</f>
        <v>262.31791905307807</v>
      </c>
    </row>
    <row r="116" spans="1:8" x14ac:dyDescent="0.25">
      <c r="A116" s="15" t="s">
        <v>87</v>
      </c>
      <c r="B116" s="49" t="s">
        <v>86</v>
      </c>
      <c r="C116" s="2"/>
      <c r="D116" s="49"/>
      <c r="E116" s="4"/>
      <c r="F116" s="48"/>
    </row>
    <row r="117" spans="1:8" ht="15" customHeight="1" x14ac:dyDescent="0.25">
      <c r="A117" s="194" t="s">
        <v>72</v>
      </c>
      <c r="B117" s="195"/>
      <c r="C117" s="195"/>
      <c r="D117" s="196"/>
      <c r="E117" s="42">
        <f>SUM(E113:E116)</f>
        <v>8.6499999999999994E-2</v>
      </c>
      <c r="F117" s="45">
        <f>SUM(F113:F116)</f>
        <v>453.8099999618251</v>
      </c>
    </row>
    <row r="118" spans="1:8" ht="15.75" thickBot="1" x14ac:dyDescent="0.3">
      <c r="A118" s="191" t="s">
        <v>19</v>
      </c>
      <c r="B118" s="192"/>
      <c r="C118" s="192"/>
      <c r="D118" s="193"/>
      <c r="E118" s="29">
        <f>E110+E117</f>
        <v>0.1615</v>
      </c>
      <c r="F118" s="35">
        <f>TRUNC(F110+F117,2)</f>
        <v>793.35</v>
      </c>
      <c r="G118" s="84"/>
    </row>
    <row r="119" spans="1:8" ht="15.75" thickBot="1" x14ac:dyDescent="0.3">
      <c r="A119" s="3"/>
      <c r="B119" s="87"/>
      <c r="C119" s="87"/>
      <c r="D119" s="87"/>
      <c r="E119" s="88"/>
      <c r="F119" s="89"/>
      <c r="G119" s="84"/>
    </row>
    <row r="120" spans="1:8" x14ac:dyDescent="0.25">
      <c r="A120" s="215" t="s">
        <v>69</v>
      </c>
      <c r="B120" s="216"/>
      <c r="C120" s="216"/>
      <c r="D120" s="216"/>
      <c r="E120" s="216"/>
      <c r="F120" s="217"/>
      <c r="G120" s="84"/>
    </row>
    <row r="121" spans="1:8" ht="15" customHeight="1" x14ac:dyDescent="0.25">
      <c r="A121" s="203" t="s">
        <v>79</v>
      </c>
      <c r="B121" s="204"/>
      <c r="C121" s="204"/>
      <c r="D121" s="204"/>
      <c r="E121" s="218"/>
      <c r="F121" s="22" t="s">
        <v>6</v>
      </c>
    </row>
    <row r="122" spans="1:8" s="83" customFormat="1" x14ac:dyDescent="0.25">
      <c r="A122" s="13" t="s">
        <v>0</v>
      </c>
      <c r="B122" s="158" t="s">
        <v>26</v>
      </c>
      <c r="C122" s="189"/>
      <c r="D122" s="189"/>
      <c r="E122" s="159"/>
      <c r="F122" s="37">
        <f>F33</f>
        <v>2079.3982392000003</v>
      </c>
      <c r="H122" s="20"/>
    </row>
    <row r="123" spans="1:8" x14ac:dyDescent="0.25">
      <c r="A123" s="13" t="s">
        <v>1</v>
      </c>
      <c r="B123" s="158" t="s">
        <v>27</v>
      </c>
      <c r="C123" s="189"/>
      <c r="D123" s="189"/>
      <c r="E123" s="159"/>
      <c r="F123" s="37">
        <f>F68</f>
        <v>2028.2222424729903</v>
      </c>
    </row>
    <row r="124" spans="1:8" x14ac:dyDescent="0.25">
      <c r="A124" s="13" t="s">
        <v>2</v>
      </c>
      <c r="B124" s="158" t="s">
        <v>43</v>
      </c>
      <c r="C124" s="189"/>
      <c r="D124" s="189"/>
      <c r="E124" s="159"/>
      <c r="F124" s="37">
        <f>F78</f>
        <v>137.43824249957186</v>
      </c>
    </row>
    <row r="125" spans="1:8" x14ac:dyDescent="0.25">
      <c r="A125" s="13" t="s">
        <v>3</v>
      </c>
      <c r="B125" s="158" t="s">
        <v>44</v>
      </c>
      <c r="C125" s="189"/>
      <c r="D125" s="189"/>
      <c r="E125" s="159"/>
      <c r="F125" s="37">
        <f>F97</f>
        <v>186.93790170408002</v>
      </c>
    </row>
    <row r="126" spans="1:8" x14ac:dyDescent="0.25">
      <c r="A126" s="13" t="s">
        <v>7</v>
      </c>
      <c r="B126" s="158" t="s">
        <v>52</v>
      </c>
      <c r="C126" s="189"/>
      <c r="D126" s="189"/>
      <c r="E126" s="159"/>
      <c r="F126" s="37">
        <f>F104</f>
        <v>21.01</v>
      </c>
    </row>
    <row r="127" spans="1:8" x14ac:dyDescent="0.25">
      <c r="A127" s="203" t="s">
        <v>70</v>
      </c>
      <c r="B127" s="204"/>
      <c r="C127" s="204"/>
      <c r="D127" s="204"/>
      <c r="E127" s="204"/>
      <c r="F127" s="40">
        <f>TRUNC(SUM(F122:F126),2)</f>
        <v>4453</v>
      </c>
      <c r="H127" s="6"/>
    </row>
    <row r="128" spans="1:8" x14ac:dyDescent="0.25">
      <c r="A128" s="13" t="s">
        <v>8</v>
      </c>
      <c r="B128" s="205" t="s">
        <v>53</v>
      </c>
      <c r="C128" s="205"/>
      <c r="D128" s="205"/>
      <c r="E128" s="205"/>
      <c r="F128" s="37">
        <f>F118</f>
        <v>793.35</v>
      </c>
    </row>
    <row r="129" spans="1:45" ht="15.75" thickBot="1" x14ac:dyDescent="0.3">
      <c r="A129" s="191" t="s">
        <v>73</v>
      </c>
      <c r="B129" s="192"/>
      <c r="C129" s="192"/>
      <c r="D129" s="192"/>
      <c r="E129" s="192"/>
      <c r="F129" s="38">
        <f>TRUNC(F127+F128,2)</f>
        <v>5246.35</v>
      </c>
      <c r="H129" s="6"/>
    </row>
    <row r="130" spans="1:45" ht="15.75" thickBot="1" x14ac:dyDescent="0.3">
      <c r="A130" s="87"/>
      <c r="B130" s="87"/>
      <c r="C130" s="87"/>
      <c r="D130" s="87"/>
      <c r="E130" s="87"/>
      <c r="F130" s="91"/>
      <c r="H130" s="73"/>
    </row>
    <row r="131" spans="1:45" s="82" customFormat="1" x14ac:dyDescent="0.25">
      <c r="A131" s="212" t="s">
        <v>89</v>
      </c>
      <c r="B131" s="213"/>
      <c r="C131" s="213"/>
      <c r="D131" s="213"/>
      <c r="E131" s="213"/>
      <c r="F131" s="213"/>
      <c r="G131" s="214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s="82" customFormat="1" ht="60" x14ac:dyDescent="0.25">
      <c r="A132" s="60"/>
      <c r="B132" s="61" t="s">
        <v>90</v>
      </c>
      <c r="C132" s="63" t="s">
        <v>91</v>
      </c>
      <c r="D132" s="63" t="s">
        <v>92</v>
      </c>
      <c r="E132" s="56" t="s">
        <v>93</v>
      </c>
      <c r="F132" s="56" t="s">
        <v>94</v>
      </c>
      <c r="G132" s="57" t="s">
        <v>95</v>
      </c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/>
      <c r="AD132" s="73"/>
      <c r="AE132" s="73"/>
      <c r="AF132" s="73"/>
      <c r="AG132" s="73"/>
      <c r="AH132" s="73"/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</row>
    <row r="133" spans="1:45" x14ac:dyDescent="0.25">
      <c r="A133" s="94" t="s">
        <v>100</v>
      </c>
      <c r="B133" s="95" t="e">
        <f>#REF!</f>
        <v>#REF!</v>
      </c>
      <c r="C133" s="96">
        <f>F129</f>
        <v>5246.35</v>
      </c>
      <c r="D133" s="97">
        <v>1</v>
      </c>
      <c r="E133" s="98">
        <f>C133*D133</f>
        <v>5246.35</v>
      </c>
      <c r="F133" s="99">
        <v>1</v>
      </c>
      <c r="G133" s="100">
        <f>TRUNC(E133*F133,2)</f>
        <v>5246.35</v>
      </c>
      <c r="H133" s="6"/>
    </row>
    <row r="134" spans="1:45" x14ac:dyDescent="0.25">
      <c r="A134" s="206" t="s">
        <v>96</v>
      </c>
      <c r="B134" s="207"/>
      <c r="C134" s="207"/>
      <c r="D134" s="207"/>
      <c r="E134" s="207"/>
      <c r="F134" s="208"/>
      <c r="G134" s="101">
        <f>G133</f>
        <v>5246.35</v>
      </c>
      <c r="H134" s="6"/>
    </row>
    <row r="135" spans="1:45" x14ac:dyDescent="0.25">
      <c r="A135" s="206" t="s">
        <v>108</v>
      </c>
      <c r="B135" s="207"/>
      <c r="C135" s="207"/>
      <c r="D135" s="207"/>
      <c r="E135" s="207"/>
      <c r="F135" s="208"/>
      <c r="G135" s="101">
        <f>TRUNC(G134*24,2)</f>
        <v>125912.4</v>
      </c>
      <c r="H135" s="6"/>
    </row>
    <row r="136" spans="1:45" ht="15.75" thickBot="1" x14ac:dyDescent="0.3">
      <c r="A136" s="209" t="s">
        <v>98</v>
      </c>
      <c r="B136" s="210"/>
      <c r="C136" s="210"/>
      <c r="D136" s="210"/>
      <c r="E136" s="210"/>
      <c r="F136" s="211"/>
      <c r="G136" s="102">
        <v>0</v>
      </c>
      <c r="H136" s="6"/>
    </row>
    <row r="137" spans="1:45" x14ac:dyDescent="0.25">
      <c r="A137" s="3"/>
      <c r="B137" s="87"/>
      <c r="C137" s="87"/>
      <c r="D137" s="87"/>
      <c r="E137" s="88"/>
      <c r="F137" s="89"/>
      <c r="G137" s="84"/>
      <c r="H137" s="73"/>
    </row>
    <row r="138" spans="1:45" x14ac:dyDescent="0.25">
      <c r="A138" s="160"/>
      <c r="B138" s="160"/>
      <c r="C138" s="160"/>
      <c r="F138" s="119"/>
      <c r="H138" s="73"/>
    </row>
    <row r="139" spans="1:45" x14ac:dyDescent="0.25">
      <c r="B139" s="202"/>
      <c r="C139" s="202"/>
      <c r="D139" s="202"/>
      <c r="E139" s="202"/>
      <c r="F139" s="202"/>
      <c r="H139" s="73"/>
    </row>
    <row r="140" spans="1:45" x14ac:dyDescent="0.25">
      <c r="B140" s="120"/>
      <c r="C140" s="120"/>
      <c r="D140" s="120"/>
      <c r="E140" s="120"/>
      <c r="F140" s="120"/>
      <c r="H140" s="73"/>
    </row>
    <row r="141" spans="1:45" ht="15.75" x14ac:dyDescent="0.25">
      <c r="A141" s="112"/>
      <c r="H141" s="73"/>
    </row>
    <row r="142" spans="1:45" ht="15.75" x14ac:dyDescent="0.25">
      <c r="A142" s="112"/>
      <c r="H142" s="73"/>
    </row>
    <row r="143" spans="1:45" x14ac:dyDescent="0.2">
      <c r="A143" s="113"/>
      <c r="B143" s="85"/>
      <c r="C143" s="85"/>
      <c r="D143" s="85"/>
      <c r="H143" s="73"/>
    </row>
    <row r="144" spans="1:45" x14ac:dyDescent="0.25">
      <c r="A144" s="114"/>
      <c r="B144" s="3"/>
      <c r="C144" s="3"/>
      <c r="D144" s="3"/>
      <c r="H144" s="73"/>
    </row>
    <row r="145" spans="1:8" x14ac:dyDescent="0.2">
      <c r="A145" s="115"/>
      <c r="H145" s="73"/>
    </row>
    <row r="146" spans="1:8" x14ac:dyDescent="0.25">
      <c r="H146" s="73"/>
    </row>
    <row r="147" spans="1:8" x14ac:dyDescent="0.25">
      <c r="H147" s="73"/>
    </row>
    <row r="148" spans="1:8" x14ac:dyDescent="0.25">
      <c r="H148" s="73"/>
    </row>
    <row r="149" spans="1:8" x14ac:dyDescent="0.25">
      <c r="H149" s="73"/>
    </row>
  </sheetData>
  <mergeCells count="111">
    <mergeCell ref="B122:E122"/>
    <mergeCell ref="A105:F105"/>
    <mergeCell ref="A106:F106"/>
    <mergeCell ref="B107:D107"/>
    <mergeCell ref="B108:D108"/>
    <mergeCell ref="B109:D109"/>
    <mergeCell ref="A110:B110"/>
    <mergeCell ref="B112:F112"/>
    <mergeCell ref="A117:D117"/>
    <mergeCell ref="A118:D118"/>
    <mergeCell ref="A120:F120"/>
    <mergeCell ref="A121:E121"/>
    <mergeCell ref="B139:F139"/>
    <mergeCell ref="A138:C138"/>
    <mergeCell ref="B123:E123"/>
    <mergeCell ref="B124:E124"/>
    <mergeCell ref="B125:E125"/>
    <mergeCell ref="B126:E126"/>
    <mergeCell ref="A127:E127"/>
    <mergeCell ref="B128:E128"/>
    <mergeCell ref="A129:E129"/>
    <mergeCell ref="A131:G131"/>
    <mergeCell ref="A134:F134"/>
    <mergeCell ref="A135:F135"/>
    <mergeCell ref="A136:F136"/>
    <mergeCell ref="B87:D87"/>
    <mergeCell ref="G87:AC87"/>
    <mergeCell ref="A88:D88"/>
    <mergeCell ref="A104:D104"/>
    <mergeCell ref="B91:D91"/>
    <mergeCell ref="A92:D92"/>
    <mergeCell ref="B94:E94"/>
    <mergeCell ref="B95:E95"/>
    <mergeCell ref="B96:E96"/>
    <mergeCell ref="A97:D97"/>
    <mergeCell ref="A99:F99"/>
    <mergeCell ref="B100:E100"/>
    <mergeCell ref="B101:E101"/>
    <mergeCell ref="B102:E102"/>
    <mergeCell ref="B103:E103"/>
    <mergeCell ref="B90:D90"/>
    <mergeCell ref="A80:F80"/>
    <mergeCell ref="B81:D81"/>
    <mergeCell ref="B82:D82"/>
    <mergeCell ref="B83:D83"/>
    <mergeCell ref="B85:D85"/>
    <mergeCell ref="G83:AC83"/>
    <mergeCell ref="G84:AC84"/>
    <mergeCell ref="B73:D73"/>
    <mergeCell ref="B74:D74"/>
    <mergeCell ref="B75:D75"/>
    <mergeCell ref="B76:D76"/>
    <mergeCell ref="B77:D77"/>
    <mergeCell ref="A78:D78"/>
    <mergeCell ref="G85:AC85"/>
    <mergeCell ref="B71:D71"/>
    <mergeCell ref="B58:E58"/>
    <mergeCell ref="B59:E59"/>
    <mergeCell ref="B60:E60"/>
    <mergeCell ref="B61:E61"/>
    <mergeCell ref="A62:D62"/>
    <mergeCell ref="B64:E64"/>
    <mergeCell ref="B65:E65"/>
    <mergeCell ref="B66:E66"/>
    <mergeCell ref="B67:E67"/>
    <mergeCell ref="A68:D68"/>
    <mergeCell ref="A70:F70"/>
    <mergeCell ref="A35:F35"/>
    <mergeCell ref="B36:D36"/>
    <mergeCell ref="B37:D37"/>
    <mergeCell ref="B38:D38"/>
    <mergeCell ref="A39:D39"/>
    <mergeCell ref="A41:D41"/>
    <mergeCell ref="B43:D43"/>
    <mergeCell ref="B44:D44"/>
    <mergeCell ref="B57:C57"/>
    <mergeCell ref="A46:A47"/>
    <mergeCell ref="B46:B47"/>
    <mergeCell ref="E46:E47"/>
    <mergeCell ref="B48:D48"/>
    <mergeCell ref="B49:D49"/>
    <mergeCell ref="B50:D50"/>
    <mergeCell ref="B51:D51"/>
    <mergeCell ref="B52:D52"/>
    <mergeCell ref="A53:D53"/>
    <mergeCell ref="B55:C55"/>
    <mergeCell ref="B56:C56"/>
    <mergeCell ref="B72:D72"/>
    <mergeCell ref="B86:D86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5:D45"/>
    <mergeCell ref="B25:D25"/>
    <mergeCell ref="B26:E26"/>
    <mergeCell ref="A33:D33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83" zoomScaleNormal="100" workbookViewId="0">
      <selection activeCell="F100" sqref="F10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147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3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147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1916.31</v>
      </c>
      <c r="D18" s="223"/>
      <c r="E18" s="223"/>
      <c r="F18" s="224"/>
      <c r="G18" s="125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1916.31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1916.31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159.628623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231.87350999999998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391.50213299999996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391.50213299999996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461.56242659999998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57.695303324999998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69.234363989999991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34.617181994999996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23.078121329999998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13.846872798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4.6156242660000002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184.62497063999999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849.27486494400011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61.42140000000002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72.819779999999994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677.29118000000005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391.50213299999996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849.27486494400011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677.29118000000005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1918.0681779440001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8.0485019999999992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0.64388015999999992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65.921064000000001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37.176414000000001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13.680920352000001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1.1881122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126.658892712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159.628623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5.3656679999999994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0.38326199999999999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1.3414169999999999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5.5572989999999995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172.27626900000001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172.27626900000001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172.27626900000001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103.85808349140002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212.90907115737005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316.76715464877009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31.813999138457593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146.83384217749656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244.72307029582765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423.37091161178182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740.13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1916.31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1918.0681779440001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126.658892712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172.27626900000001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4154.32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740.13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4894.45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4894.45</v>
      </c>
      <c r="D132" s="97">
        <v>1</v>
      </c>
      <c r="E132" s="98">
        <f>C132*D132</f>
        <v>4894.45</v>
      </c>
      <c r="F132" s="99">
        <v>1</v>
      </c>
      <c r="G132" s="100">
        <f>TRUNC(E132*F132,2)</f>
        <v>4894.45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4894.45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117466.8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98" zoomScaleNormal="100" workbookViewId="0">
      <selection activeCell="F100" sqref="F10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154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80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154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2318.81</v>
      </c>
      <c r="D18" s="223"/>
      <c r="E18" s="223"/>
      <c r="F18" s="224"/>
      <c r="G18" s="125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2318.81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2318.81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193.15687299999999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280.57601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473.73288300000002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473.73288300000002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558.50857660000008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69.81357207500001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83.776286490000004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41.888143245000002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27.925428830000001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16.755257298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5.5850857660000006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223.40343064000001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1027.6557809440001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37.271400000000028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88.114779999999996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668.43618000000004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473.73288300000002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1027.6557809440001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668.43618000000004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2169.8248439440003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9.7390019999999993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0.77912015999999995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79.767064000000005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44.984914000000003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16.554448352000001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1.4376621999999999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153.26221071200004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193.15687299999999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6.4926680000000001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0.46376200000000001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1.623167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6.7245489999999997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208.46101899999999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208.46101899999999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208.46101899999999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121.78420184140003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249.65761377487007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371.44181561627011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37.305160679003563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172.17766467232417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286.96277445387364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496.44559980520137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867.88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2318.81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2169.8248439440003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153.26221071200004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208.46101899999999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4871.3599999999997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867.88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5739.24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5739.24</v>
      </c>
      <c r="D132" s="97">
        <v>1</v>
      </c>
      <c r="E132" s="98">
        <f>C132*D132</f>
        <v>5739.24</v>
      </c>
      <c r="F132" s="99">
        <v>1</v>
      </c>
      <c r="G132" s="100">
        <f>TRUNC(E132*F132,2)</f>
        <v>5739.24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5739.24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137741.76000000001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3" zoomScaleNormal="100" workbookViewId="0">
      <selection activeCell="F101" sqref="F10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155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3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155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1558.49</v>
      </c>
      <c r="D18" s="223"/>
      <c r="E18" s="223"/>
      <c r="F18" s="224"/>
      <c r="G18" s="125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  <c r="G23" s="125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1558.49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1558.49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129.82221699999999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188.57729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318.39950699999997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318.39950699999997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375.37790139999998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46.922237674999998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56.306685209999991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28.153342604999995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18.768895069999999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11.261337041999999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3.753779014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150.15116055999999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690.69533857600004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82.890600000000006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59.222619999999999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685.16322000000002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318.39950699999997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690.69533857600004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685.16322000000002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1694.258065576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6.5456579999999995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0.52365264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53.612056000000003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30.234706000000003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11.126371808000002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0.96626380000000001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103.008708248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129.82221699999999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4.363772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0.31169800000000003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1.090943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4.5196209999999999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140.10825100000002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140.10825100000002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140.10825100000002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87.921875620600019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180.23984502223004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268.16172064283006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26.932390635505634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124.30334139464139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207.17223565773565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358.40796768788266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626.55999999999995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1558.49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1694.258065576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103.008708248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140.10825100000002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3516.87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626.55999999999995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4143.43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4143.43</v>
      </c>
      <c r="D132" s="97">
        <v>1</v>
      </c>
      <c r="E132" s="98">
        <f>C132*D132</f>
        <v>4143.43</v>
      </c>
      <c r="F132" s="99">
        <v>1</v>
      </c>
      <c r="G132" s="100">
        <f>TRUNC(E132*F132,2)</f>
        <v>4143.43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4143.43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99442.32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abSelected="1" topLeftCell="A73" zoomScaleNormal="100" workbookViewId="0">
      <selection activeCell="B102" sqref="B102:E102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140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2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140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1429.59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161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172.98038999999997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51.64965711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137.73241895999999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0</v>
      </c>
      <c r="F55" s="25"/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54.324419999999996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597.37441999999999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292.06523699999997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597.37441999999999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1523.0087842160001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4.0028519999999999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1.000713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128.520141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10.29</v>
      </c>
    </row>
    <row r="101" spans="1:45" x14ac:dyDescent="0.2">
      <c r="A101" s="14" t="s">
        <v>2</v>
      </c>
      <c r="B101" s="158" t="s">
        <v>114</v>
      </c>
      <c r="C101" s="189"/>
      <c r="D101" s="189"/>
      <c r="E101" s="159"/>
      <c r="F101" s="151">
        <v>81.05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343.16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434.5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90.252699054600015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185.01803306193003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275.27073211653004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27.646372756380348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127.59864349098621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212.66440581831037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367.90942206567695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643.17999999999995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1429.59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1523.0087842160001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94.489036967999994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128.520141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434.5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3610.1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643.17999999999995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4253.28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4253.28</v>
      </c>
      <c r="D132" s="97">
        <v>1</v>
      </c>
      <c r="E132" s="98">
        <f>C132*D132</f>
        <v>4253.28</v>
      </c>
      <c r="F132" s="99">
        <v>1</v>
      </c>
      <c r="G132" s="100">
        <f>TRUNC(E132*F132,2)</f>
        <v>4253.28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4253.28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102078.72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113" zoomScaleNormal="100" workbookViewId="0">
      <selection activeCell="F101" sqref="F10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144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144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1709.16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161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206.80835999999999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61.750241639999992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164.66731103999999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0</v>
      </c>
      <c r="F55" s="25"/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64.948080000000004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607.99808000000007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349.18138799999997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607.99808000000007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1714.649098784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45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4.7856480000000001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1.196412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153.65348400000005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92.785996370400014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190.21129255932001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282.99728892972001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28.422377049093793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131.18020176504828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218.63366960841381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378.23624842255589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661.23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1709.16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1714.649098784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112.96727203200001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153.65348400000005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3711.43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661.23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4372.66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4372.66</v>
      </c>
      <c r="D132" s="97">
        <v>1</v>
      </c>
      <c r="E132" s="98">
        <f>C132*D132</f>
        <v>4372.66</v>
      </c>
      <c r="F132" s="99">
        <v>1</v>
      </c>
      <c r="G132" s="100">
        <f>TRUNC(E132*F132,2)</f>
        <v>4372.66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4372.66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104943.84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71:D71"/>
    <mergeCell ref="B85:D85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88" zoomScale="110" zoomScaleNormal="110" workbookViewId="0">
      <selection activeCell="F101" sqref="F10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138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6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138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2072.4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163</v>
      </c>
      <c r="D20" s="237"/>
      <c r="E20" s="237"/>
      <c r="F20" s="238"/>
    </row>
    <row r="21" spans="1:8" x14ac:dyDescent="0.25">
      <c r="A21" s="14">
        <v>6</v>
      </c>
      <c r="B21" s="145" t="s">
        <v>135</v>
      </c>
      <c r="C21" s="242" t="s">
        <v>162</v>
      </c>
      <c r="D21" s="243"/>
      <c r="E21" s="243"/>
      <c r="F21" s="244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v>2072.4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160</v>
      </c>
      <c r="C28" s="8" t="s">
        <v>107</v>
      </c>
      <c r="D28" s="76"/>
      <c r="E28" s="105">
        <v>0.3</v>
      </c>
      <c r="F28" s="34">
        <f>E28*F26</f>
        <v>621.72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2694.12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224.42019599999998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325.98851999999999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550.40871599999991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550.40871599999991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648.90574319999996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81.113217899999995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97.335861479999991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48.667930739999996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32.445287159999999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19.467172295999998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6.4890574320000001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259.56229728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1193.9865674879998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52.056000000000012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0</v>
      </c>
      <c r="F56" s="26"/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v>0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/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326.13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378.18600000000004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550.40871599999991</v>
      </c>
    </row>
    <row r="65" spans="1:6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1193.9865674879998</v>
      </c>
    </row>
    <row r="66" spans="1:6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378.18600000000004</v>
      </c>
    </row>
    <row r="67" spans="1:6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2122.5812834879998</v>
      </c>
    </row>
    <row r="68" spans="1:6" ht="15.75" thickBot="1" x14ac:dyDescent="0.3"/>
    <row r="69" spans="1:6" x14ac:dyDescent="0.25">
      <c r="A69" s="262" t="s">
        <v>43</v>
      </c>
      <c r="B69" s="248"/>
      <c r="C69" s="248"/>
      <c r="D69" s="248"/>
      <c r="E69" s="248"/>
      <c r="F69" s="217"/>
    </row>
    <row r="70" spans="1:6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</row>
    <row r="71" spans="1:6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11.315303999999999</v>
      </c>
    </row>
    <row r="72" spans="1:6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0.90522431999999986</v>
      </c>
    </row>
    <row r="73" spans="1:6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92.677728000000002</v>
      </c>
    </row>
    <row r="74" spans="1:6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52.265928000000002</v>
      </c>
    </row>
    <row r="75" spans="1:6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19.233861504</v>
      </c>
    </row>
    <row r="76" spans="1:6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1.6703543999999999</v>
      </c>
    </row>
    <row r="77" spans="1:6" ht="15.75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178.06840022400002</v>
      </c>
    </row>
    <row r="78" spans="1:6" ht="15.75" thickBot="1" x14ac:dyDescent="0.3">
      <c r="A78" s="3"/>
      <c r="B78" s="7"/>
      <c r="C78" s="7"/>
      <c r="D78" s="7"/>
      <c r="E78" s="9"/>
      <c r="F78" s="10"/>
    </row>
    <row r="79" spans="1:6" x14ac:dyDescent="0.25">
      <c r="A79" s="215" t="s">
        <v>166</v>
      </c>
      <c r="B79" s="248"/>
      <c r="C79" s="248"/>
      <c r="D79" s="248"/>
      <c r="E79" s="248"/>
      <c r="F79" s="217"/>
    </row>
    <row r="80" spans="1:6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</row>
    <row r="81" spans="1:29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224.42019599999998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7.5435359999999996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0.53882399999999997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3.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1.8858839999999999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3.5" customHeight="1" x14ac:dyDescent="0.25">
      <c r="A85" s="44" t="s">
        <v>7</v>
      </c>
      <c r="B85" s="158" t="s">
        <v>49</v>
      </c>
      <c r="C85" s="189"/>
      <c r="D85" s="148"/>
      <c r="E85" s="4">
        <v>2.8999999999999998E-3</v>
      </c>
      <c r="F85" s="48">
        <f t="shared" si="2"/>
        <v>7.8129479999999996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2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242.20138799999998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242.20138799999998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242.20138799999998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24.7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160.26</v>
      </c>
    </row>
    <row r="102" spans="1:45" x14ac:dyDescent="0.25">
      <c r="A102" s="14" t="s">
        <v>3</v>
      </c>
      <c r="B102" s="158" t="s">
        <v>115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184.95999999999998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135.54827679280001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277.87396742524004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413.42224421804008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41.521397431357698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191.63721891395863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319.39536485659778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552.5539812019141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965.97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2694.12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2122.5812834879998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178.06840022400002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242.20138799999998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184.95999999999998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5421.93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965.97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6387.9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6387.9</v>
      </c>
      <c r="D132" s="97">
        <v>1</v>
      </c>
      <c r="E132" s="98">
        <f>C132*D132</f>
        <v>6387.9</v>
      </c>
      <c r="F132" s="99">
        <v>1</v>
      </c>
      <c r="G132" s="100">
        <f>TRUNC(E132*F132,2)</f>
        <v>6387.9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6387.9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153309.6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0">
    <mergeCell ref="A32:D32"/>
    <mergeCell ref="A40:D40"/>
    <mergeCell ref="A61:D61"/>
    <mergeCell ref="G82:AC82"/>
    <mergeCell ref="G83:AC83"/>
    <mergeCell ref="G84:AC84"/>
    <mergeCell ref="G86:AC86"/>
    <mergeCell ref="A87:D87"/>
    <mergeCell ref="A45:A46"/>
    <mergeCell ref="B45:B46"/>
    <mergeCell ref="B48:D48"/>
    <mergeCell ref="B49:D49"/>
    <mergeCell ref="B50:D50"/>
    <mergeCell ref="B51:D51"/>
    <mergeCell ref="A79:F79"/>
    <mergeCell ref="B72:D72"/>
    <mergeCell ref="B73:D73"/>
    <mergeCell ref="B80:D80"/>
    <mergeCell ref="B81:D81"/>
    <mergeCell ref="B82:D82"/>
    <mergeCell ref="A77:D77"/>
    <mergeCell ref="A69:F69"/>
    <mergeCell ref="B64:E64"/>
    <mergeCell ref="B65:E65"/>
    <mergeCell ref="B94:E94"/>
    <mergeCell ref="A105:F105"/>
    <mergeCell ref="B102:E102"/>
    <mergeCell ref="B100:E100"/>
    <mergeCell ref="B90:D90"/>
    <mergeCell ref="B95:E95"/>
    <mergeCell ref="A98:F98"/>
    <mergeCell ref="B99:E99"/>
    <mergeCell ref="B86:D86"/>
    <mergeCell ref="B101:E101"/>
    <mergeCell ref="A104:F104"/>
    <mergeCell ref="B93:E93"/>
    <mergeCell ref="A103:D103"/>
    <mergeCell ref="B89:D89"/>
    <mergeCell ref="A91:D91"/>
    <mergeCell ref="A96:D96"/>
    <mergeCell ref="B84:C84"/>
    <mergeCell ref="B66:E66"/>
    <mergeCell ref="E45:E46"/>
    <mergeCell ref="B74:D74"/>
    <mergeCell ref="B75:D75"/>
    <mergeCell ref="B76:D76"/>
    <mergeCell ref="B42:D42"/>
    <mergeCell ref="B60:E60"/>
    <mergeCell ref="B44:D44"/>
    <mergeCell ref="B47:D47"/>
    <mergeCell ref="B70:D70"/>
    <mergeCell ref="A67:D67"/>
    <mergeCell ref="A34:F34"/>
    <mergeCell ref="B63:E63"/>
    <mergeCell ref="B57:E57"/>
    <mergeCell ref="B58:E58"/>
    <mergeCell ref="B35:D35"/>
    <mergeCell ref="B43:D43"/>
    <mergeCell ref="B54:C54"/>
    <mergeCell ref="A38:D38"/>
    <mergeCell ref="A52:D52"/>
    <mergeCell ref="B56:C56"/>
    <mergeCell ref="B36:D36"/>
    <mergeCell ref="B37:D37"/>
    <mergeCell ref="B55:C55"/>
    <mergeCell ref="B59:E59"/>
    <mergeCell ref="B3:E3"/>
    <mergeCell ref="B4:E4"/>
    <mergeCell ref="A6:B6"/>
    <mergeCell ref="A7:B7"/>
    <mergeCell ref="B26:E26"/>
    <mergeCell ref="A24:F24"/>
    <mergeCell ref="C18:F18"/>
    <mergeCell ref="B25:D25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85:C85"/>
    <mergeCell ref="B106:D106"/>
    <mergeCell ref="B107:D107"/>
    <mergeCell ref="B108:D108"/>
    <mergeCell ref="A117:D117"/>
    <mergeCell ref="A116:D116"/>
    <mergeCell ref="A109:B109"/>
    <mergeCell ref="B111:F111"/>
    <mergeCell ref="B138:F138"/>
    <mergeCell ref="A126:E126"/>
    <mergeCell ref="B127:E127"/>
    <mergeCell ref="A128:E128"/>
    <mergeCell ref="A133:F133"/>
    <mergeCell ref="A134:F134"/>
    <mergeCell ref="A135:F135"/>
    <mergeCell ref="A130:G130"/>
    <mergeCell ref="A119:F119"/>
    <mergeCell ref="A120:E120"/>
    <mergeCell ref="B123:E123"/>
    <mergeCell ref="B125:E125"/>
    <mergeCell ref="A137:C137"/>
    <mergeCell ref="B121:E121"/>
    <mergeCell ref="B122:E122"/>
    <mergeCell ref="B124:E124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56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139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139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2072.4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163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162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v>2072.4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2072.4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172.63092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250.7604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423.39132000000001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423.39132000000001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499.15826400000009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62.394783000000011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74.873739600000007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37.436869800000004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24.957913200000004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14.974747920000002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4.9915826400000007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199.66330560000003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918.45120576000022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52.056000000000012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0</v>
      </c>
      <c r="F56" s="26">
        <f>(D56*E56)*0.9</f>
        <v>0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v>0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/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326.13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378.18600000000004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423.39132000000001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918.45120576000022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378.18600000000004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1720.0285257600003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x14ac:dyDescent="0.25">
      <c r="A69" s="262" t="s">
        <v>43</v>
      </c>
      <c r="B69" s="248"/>
      <c r="C69" s="248"/>
      <c r="D69" s="248"/>
      <c r="E69" s="248"/>
      <c r="F69" s="217"/>
    </row>
    <row r="70" spans="1:45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</row>
    <row r="71" spans="1:45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8.7040799999999994</v>
      </c>
    </row>
    <row r="72" spans="1:45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0.69632640000000001</v>
      </c>
    </row>
    <row r="73" spans="1:45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71.290559999999999</v>
      </c>
    </row>
    <row r="74" spans="1:45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40.204560000000001</v>
      </c>
    </row>
    <row r="75" spans="1:45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14.795278080000003</v>
      </c>
    </row>
    <row r="76" spans="1:45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1.284888</v>
      </c>
    </row>
    <row r="77" spans="1:45" ht="15.75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136.97569247999999</v>
      </c>
    </row>
    <row r="78" spans="1:45" ht="15.75" thickBot="1" x14ac:dyDescent="0.3">
      <c r="A78" s="3"/>
      <c r="B78" s="7"/>
      <c r="C78" s="7"/>
      <c r="D78" s="7"/>
      <c r="E78" s="9"/>
      <c r="F78" s="10"/>
    </row>
    <row r="79" spans="1:45" x14ac:dyDescent="0.25">
      <c r="A79" s="215" t="s">
        <v>166</v>
      </c>
      <c r="B79" s="248"/>
      <c r="C79" s="248"/>
      <c r="D79" s="248"/>
      <c r="E79" s="248"/>
      <c r="F79" s="217"/>
    </row>
    <row r="80" spans="1:45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</row>
    <row r="81" spans="1:29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172.63092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5.8027199999999999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0.41448000000000002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3.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1.45068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3.5" customHeight="1" x14ac:dyDescent="0.25">
      <c r="A85" s="44" t="s">
        <v>7</v>
      </c>
      <c r="B85" s="158" t="s">
        <v>49</v>
      </c>
      <c r="C85" s="189"/>
      <c r="D85" s="148"/>
      <c r="E85" s="4">
        <v>2.8999999999999998E-3</v>
      </c>
      <c r="F85" s="48">
        <f t="shared" si="2"/>
        <v>6.0099599999999995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2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186.30876000000001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186.30876000000001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186.30876000000001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24.7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85.22</v>
      </c>
    </row>
    <row r="102" spans="1:45" x14ac:dyDescent="0.25">
      <c r="A102" s="14" t="s">
        <v>3</v>
      </c>
      <c r="B102" s="158" t="s">
        <v>115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109.92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105.64082445600002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216.56369013480003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322.20451459080004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32.360091629337937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149.35426905848277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248.92378176413797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430.63814245195869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752.84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2072.4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1720.0285257600003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136.97569247999999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186.30876000000001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109.92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4225.63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752.84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4978.47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4978.47</v>
      </c>
      <c r="D132" s="97">
        <v>1</v>
      </c>
      <c r="E132" s="98">
        <f>C132*D132</f>
        <v>4978.47</v>
      </c>
      <c r="F132" s="99">
        <v>1</v>
      </c>
      <c r="G132" s="100">
        <f>TRUNC(E132*F132,2)</f>
        <v>4978.47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4978.47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119483.28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0">
    <mergeCell ref="A116:D116"/>
    <mergeCell ref="A117:D117"/>
    <mergeCell ref="A119:F119"/>
    <mergeCell ref="A120:E120"/>
    <mergeCell ref="B80:D80"/>
    <mergeCell ref="B81:D81"/>
    <mergeCell ref="B82:D82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B66:E66"/>
    <mergeCell ref="A67:D67"/>
    <mergeCell ref="A69:F69"/>
    <mergeCell ref="B76:D76"/>
    <mergeCell ref="A77:D77"/>
    <mergeCell ref="B86:D86"/>
    <mergeCell ref="B70:D70"/>
    <mergeCell ref="B85:C85"/>
    <mergeCell ref="B65:E65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56:C56"/>
    <mergeCell ref="A45:A46"/>
    <mergeCell ref="B45:B46"/>
    <mergeCell ref="B44:D44"/>
    <mergeCell ref="B51:D51"/>
    <mergeCell ref="A52:D52"/>
    <mergeCell ref="B54:C54"/>
    <mergeCell ref="B55:C55"/>
    <mergeCell ref="G84:AC84"/>
    <mergeCell ref="B84:C84"/>
    <mergeCell ref="A79:F79"/>
    <mergeCell ref="G82:AC82"/>
    <mergeCell ref="G83:AC83"/>
    <mergeCell ref="B72:D72"/>
    <mergeCell ref="B73:D73"/>
    <mergeCell ref="B74:D74"/>
    <mergeCell ref="B75:D75"/>
    <mergeCell ref="B57:E57"/>
    <mergeCell ref="B58:E58"/>
    <mergeCell ref="B59:E59"/>
    <mergeCell ref="B60:E60"/>
    <mergeCell ref="A61:D61"/>
    <mergeCell ref="B63:E63"/>
    <mergeCell ref="B64:E64"/>
    <mergeCell ref="E45:E46"/>
    <mergeCell ref="B47:D47"/>
    <mergeCell ref="B48:D48"/>
    <mergeCell ref="B49:D49"/>
    <mergeCell ref="B50:D50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86" zoomScaleNormal="100" workbookViewId="0">
      <selection activeCell="F101" sqref="F10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140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70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140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1429.59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172.98038999999997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51.64965711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137.73241895999999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54.324419999999996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292.06523699999997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5.75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x14ac:dyDescent="0.25">
      <c r="A79" s="215" t="s">
        <v>44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x14ac:dyDescent="0.25">
      <c r="A80" s="69" t="s">
        <v>13</v>
      </c>
      <c r="B80" s="225" t="s">
        <v>45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4.0028519999999999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1.000713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266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128.520141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10.29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81.05</v>
      </c>
    </row>
    <row r="102" spans="1:45" x14ac:dyDescent="0.2">
      <c r="A102" s="14" t="s">
        <v>3</v>
      </c>
      <c r="B102" s="158" t="s">
        <v>123</v>
      </c>
      <c r="C102" s="189"/>
      <c r="D102" s="189"/>
      <c r="E102" s="159"/>
      <c r="F102" s="150">
        <v>343.16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434.5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92.518314054600012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189.66254381193005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282.18085786653006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28.340380109828626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130.80175435305517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218.00292392175868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377.14505838464248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659.32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1429.59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1613.6333842160002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94.489036967999994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128.520141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434.5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3700.73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659.32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4360.05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4360.05</v>
      </c>
      <c r="D132" s="97">
        <v>1</v>
      </c>
      <c r="E132" s="98">
        <f>C132*D132</f>
        <v>4360.05</v>
      </c>
      <c r="F132" s="99">
        <v>1</v>
      </c>
      <c r="G132" s="100">
        <f>TRUNC(E132*F132,2)</f>
        <v>4360.05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4360.05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104641.2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B85:D85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B71:D71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  <mergeCell ref="A34:F34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5" zoomScaleNormal="100" workbookViewId="0">
      <selection activeCell="F100" sqref="F10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141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3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141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1429.59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/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172.98038999999997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51.64965711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137.73241895999999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54.324419999999996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292.06523699999997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5.75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5.75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4.0028519999999999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1.000713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128.520141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10.29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10.29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81.913064054600014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167.92178131193003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249.83484536653003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25.091760425920576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115.80812504271036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193.0135417378506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333.91342720648151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583.74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1429.59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1613.6333842160002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94.489036967999994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128.520141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10.29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3276.52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583.74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3860.26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3860.26</v>
      </c>
      <c r="D132" s="97">
        <v>1</v>
      </c>
      <c r="E132" s="98">
        <f>C132*D132</f>
        <v>3860.26</v>
      </c>
      <c r="F132" s="99">
        <v>1</v>
      </c>
      <c r="G132" s="100">
        <f>TRUNC(E132*F132,2)</f>
        <v>3860.26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3860.26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92646.24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9" zoomScaleNormal="100" workbookViewId="0">
      <selection activeCell="F102" sqref="F102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142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3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142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1452.65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1452.65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1452.65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121.005745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175.77065000000002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296.77639500000004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296.77639500000004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349.88527900000008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43.73565987500001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52.482791850000005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26.241395925000003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17.494263950000001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10.496558370000001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3.4988527900000004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139.9541116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643.78891336000015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89.241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55.200700000000005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687.49170000000004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296.77639500000004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643.78891336000015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687.49170000000004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1628.0570083600003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6.1011300000000004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0.48809039999999998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49.971160000000005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28.181410000000003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10.370758880000002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0.90064300000000008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96.013192280000013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121.005745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4.0674200000000003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0.29053000000000001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1.0168550000000001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4.2126849999999996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130.59323500000002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130.59323500000002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130.59323500000002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10.29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/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139.22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149.51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86.420585891000002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177.16220107654999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263.58278696754996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26.472512804541953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122.18082832865517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203.63471388109195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352.28805501428906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615.87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1452.65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1628.0570083600003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96.013192280000013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130.59323500000002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149.51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3456.82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615.87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4072.69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4072.69</v>
      </c>
      <c r="D132" s="97">
        <v>1</v>
      </c>
      <c r="E132" s="98">
        <f>C132*D132</f>
        <v>4072.69</v>
      </c>
      <c r="F132" s="99">
        <v>1</v>
      </c>
      <c r="G132" s="100">
        <f>TRUNC(E132*F132,2)</f>
        <v>4072.69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4072.69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97744.56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95" zoomScaleNormal="100" workbookViewId="0">
      <selection activeCell="B101" sqref="B101:E101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143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15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143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1429.59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1429.59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1429.59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119.084847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172.98038999999997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292.06523699999997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292.06523699999997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344.33104739999999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43.041380924999999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51.64965711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25.824828555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17.216552369999999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10.329931422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3.443310474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137.73241895999999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633.56912721599997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90.624600000000015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54.324419999999996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687.99902000000009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292.06523699999997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633.56912721599997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687.99902000000009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1613.6333842160002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6.0042779999999993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0.48034223999999992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49.177895999999997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27.734045999999999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10.206128928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0.88634579999999996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94.489036967999994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119.084847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4.0028519999999999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0.28591800000000001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1.000713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4.1458109999999992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128.520141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128.520141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128.520141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82.181064054600029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168.47118131193005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250.65224536653008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25.173854678794143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116.18702159443451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193.64503599072418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335.00591226395284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585.65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1429.59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1613.6333842160002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94.489036967999994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128.520141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3287.24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585.65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3872.89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3872.89</v>
      </c>
      <c r="D132" s="97">
        <v>1</v>
      </c>
      <c r="E132" s="98">
        <f>C132*D132</f>
        <v>3872.89</v>
      </c>
      <c r="F132" s="99">
        <v>1</v>
      </c>
      <c r="G132" s="100">
        <f>TRUNC(E132*F132,2)</f>
        <v>3872.89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3872.89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92949.36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67" zoomScaleNormal="100" workbookViewId="0">
      <selection activeCell="B80" sqref="B80:D80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144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>
        <v>44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1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17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144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1709.16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206.80835999999999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61.750241639999992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164.66731103999999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73.850400000000008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64.948080000000004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681.84848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349.18138799999997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681.84848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1788.499498784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49" t="s">
        <v>37</v>
      </c>
      <c r="C71" s="49"/>
      <c r="D71" s="49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 t="shared" si="1"/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4.7856480000000001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48"/>
      <c r="E84" s="4">
        <v>6.9999999999999999E-4</v>
      </c>
      <c r="F84" s="48">
        <f t="shared" si="2"/>
        <v>1.196412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65" t="s">
        <v>49</v>
      </c>
      <c r="C85" s="148"/>
      <c r="D85" s="148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153.65348400000005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94.6322563704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193.99612555932001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288.62838192972004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28.987926807714484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133.7904314202207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222.98405236703451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385.76241059496965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674.39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1709.16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1788.499498784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112.96727203200001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153.65348400000005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3785.29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674.39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4459.68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4459.68</v>
      </c>
      <c r="D132" s="97">
        <v>1</v>
      </c>
      <c r="E132" s="98">
        <f>C132*D132</f>
        <v>4459.68</v>
      </c>
      <c r="F132" s="99">
        <v>1</v>
      </c>
      <c r="G132" s="100">
        <f>TRUNC(E132*F132,2)</f>
        <v>4459.68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4459.68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107032.32000000001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09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G84:AC84"/>
    <mergeCell ref="B84:C84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G82:AC82"/>
    <mergeCell ref="G83:AC83"/>
    <mergeCell ref="B72:D72"/>
    <mergeCell ref="B73:D73"/>
    <mergeCell ref="B74:D74"/>
    <mergeCell ref="B75:D75"/>
    <mergeCell ref="B76:D76"/>
    <mergeCell ref="A77:D77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44:D44"/>
    <mergeCell ref="B25:D25"/>
    <mergeCell ref="B26:E26"/>
    <mergeCell ref="A32:D32"/>
    <mergeCell ref="A34:F34"/>
    <mergeCell ref="B35:D35"/>
    <mergeCell ref="B36:D36"/>
    <mergeCell ref="B37:D37"/>
    <mergeCell ref="A38:D38"/>
    <mergeCell ref="A40:D40"/>
    <mergeCell ref="B42:D42"/>
    <mergeCell ref="B43:D43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8"/>
  <sheetViews>
    <sheetView showGridLines="0" topLeftCell="A71" zoomScaleNormal="100" workbookViewId="0">
      <selection activeCell="B84" sqref="B84:D84"/>
    </sheetView>
  </sheetViews>
  <sheetFormatPr defaultColWidth="9.140625" defaultRowHeight="15" x14ac:dyDescent="0.25"/>
  <cols>
    <col min="1" max="1" width="7.140625" style="73" customWidth="1"/>
    <col min="2" max="2" width="45.42578125" style="73" customWidth="1"/>
    <col min="3" max="3" width="17.85546875" style="73" customWidth="1"/>
    <col min="4" max="4" width="12.7109375" style="73" customWidth="1"/>
    <col min="5" max="5" width="17.42578125" style="73" customWidth="1"/>
    <col min="6" max="6" width="18.85546875" style="73" customWidth="1"/>
    <col min="7" max="7" width="20.7109375" style="73" customWidth="1"/>
    <col min="8" max="8" width="55.7109375" style="20" customWidth="1"/>
    <col min="9" max="16384" width="9.140625" style="73"/>
  </cols>
  <sheetData>
    <row r="1" spans="1:8" x14ac:dyDescent="0.25">
      <c r="B1" s="103"/>
      <c r="C1" s="103"/>
      <c r="D1" s="103"/>
    </row>
    <row r="2" spans="1:8" x14ac:dyDescent="0.25">
      <c r="B2" s="103"/>
      <c r="C2" s="103"/>
      <c r="D2" s="103"/>
    </row>
    <row r="3" spans="1:8" ht="18.75" x14ac:dyDescent="0.25">
      <c r="B3" s="219" t="s">
        <v>77</v>
      </c>
      <c r="C3" s="219"/>
      <c r="D3" s="219"/>
      <c r="E3" s="219"/>
      <c r="H3" s="92"/>
    </row>
    <row r="4" spans="1:8" ht="15.75" x14ac:dyDescent="0.25">
      <c r="B4" s="220" t="s">
        <v>55</v>
      </c>
      <c r="C4" s="220"/>
      <c r="D4" s="220"/>
      <c r="E4" s="220"/>
      <c r="H4" s="92"/>
    </row>
    <row r="5" spans="1:8" x14ac:dyDescent="0.25">
      <c r="B5" s="104"/>
      <c r="C5" s="104"/>
      <c r="D5" s="104"/>
      <c r="E5" s="104"/>
    </row>
    <row r="6" spans="1:8" x14ac:dyDescent="0.25">
      <c r="A6" s="221"/>
      <c r="B6" s="221"/>
      <c r="C6" s="1"/>
      <c r="D6" s="1"/>
      <c r="E6" s="1"/>
      <c r="F6" s="1"/>
    </row>
    <row r="7" spans="1:8" x14ac:dyDescent="0.25">
      <c r="A7" s="221"/>
      <c r="B7" s="221"/>
      <c r="C7" s="1"/>
      <c r="D7" s="1"/>
      <c r="E7" s="1"/>
      <c r="F7" s="1"/>
    </row>
    <row r="8" spans="1:8" ht="15.75" thickBot="1" x14ac:dyDescent="0.3"/>
    <row r="9" spans="1:8" x14ac:dyDescent="0.25">
      <c r="A9" s="226" t="s">
        <v>125</v>
      </c>
      <c r="B9" s="227"/>
      <c r="C9" s="227"/>
      <c r="D9" s="227"/>
      <c r="E9" s="227"/>
      <c r="F9" s="228"/>
    </row>
    <row r="10" spans="1:8" x14ac:dyDescent="0.25">
      <c r="A10" s="126">
        <v>1</v>
      </c>
      <c r="B10" s="18" t="s">
        <v>126</v>
      </c>
      <c r="C10" s="229" t="s">
        <v>144</v>
      </c>
      <c r="D10" s="229"/>
      <c r="E10" s="229"/>
      <c r="F10" s="230"/>
    </row>
    <row r="11" spans="1:8" x14ac:dyDescent="0.25">
      <c r="A11" s="126">
        <v>2</v>
      </c>
      <c r="B11" s="18" t="s">
        <v>127</v>
      </c>
      <c r="C11" s="229" t="s">
        <v>153</v>
      </c>
      <c r="D11" s="229"/>
      <c r="E11" s="229"/>
      <c r="F11" s="230"/>
    </row>
    <row r="12" spans="1:8" x14ac:dyDescent="0.25">
      <c r="A12" s="126">
        <v>3</v>
      </c>
      <c r="B12" s="18" t="s">
        <v>128</v>
      </c>
      <c r="C12" s="229">
        <v>2</v>
      </c>
      <c r="D12" s="229"/>
      <c r="E12" s="229"/>
      <c r="F12" s="230"/>
    </row>
    <row r="13" spans="1:8" ht="15.75" thickBot="1" x14ac:dyDescent="0.3">
      <c r="A13" s="74">
        <v>4</v>
      </c>
      <c r="B13" s="75" t="s">
        <v>129</v>
      </c>
      <c r="C13" s="231">
        <v>1</v>
      </c>
      <c r="D13" s="231"/>
      <c r="E13" s="231"/>
      <c r="F13" s="232"/>
    </row>
    <row r="14" spans="1:8" s="127" customFormat="1" ht="9" thickBot="1" x14ac:dyDescent="0.3">
      <c r="B14" s="128"/>
      <c r="C14" s="128"/>
      <c r="D14" s="128"/>
      <c r="H14" s="129"/>
    </row>
    <row r="15" spans="1:8" x14ac:dyDescent="0.25">
      <c r="A15" s="233" t="s">
        <v>130</v>
      </c>
      <c r="B15" s="234"/>
      <c r="C15" s="234"/>
      <c r="D15" s="234"/>
      <c r="E15" s="234"/>
      <c r="F15" s="235"/>
    </row>
    <row r="16" spans="1:8" ht="30" x14ac:dyDescent="0.25">
      <c r="A16" s="14">
        <v>1</v>
      </c>
      <c r="B16" s="65" t="s">
        <v>131</v>
      </c>
      <c r="C16" s="229" t="s">
        <v>144</v>
      </c>
      <c r="D16" s="229"/>
      <c r="E16" s="229"/>
      <c r="F16" s="230"/>
      <c r="H16" s="130"/>
    </row>
    <row r="17" spans="1:8" x14ac:dyDescent="0.25">
      <c r="A17" s="14">
        <v>2</v>
      </c>
      <c r="B17" s="65" t="s">
        <v>132</v>
      </c>
      <c r="C17" s="236"/>
      <c r="D17" s="237"/>
      <c r="E17" s="237"/>
      <c r="F17" s="238"/>
      <c r="H17" s="130"/>
    </row>
    <row r="18" spans="1:8" x14ac:dyDescent="0.25">
      <c r="A18" s="14">
        <v>3</v>
      </c>
      <c r="B18" s="65" t="s">
        <v>4</v>
      </c>
      <c r="C18" s="222">
        <v>1709.16</v>
      </c>
      <c r="D18" s="223"/>
      <c r="E18" s="223"/>
      <c r="F18" s="224"/>
    </row>
    <row r="19" spans="1:8" x14ac:dyDescent="0.25">
      <c r="A19" s="14">
        <v>4</v>
      </c>
      <c r="B19" s="65" t="s">
        <v>133</v>
      </c>
      <c r="C19" s="239" t="s">
        <v>157</v>
      </c>
      <c r="D19" s="240"/>
      <c r="E19" s="240"/>
      <c r="F19" s="241"/>
    </row>
    <row r="20" spans="1:8" x14ac:dyDescent="0.25">
      <c r="A20" s="14">
        <v>5</v>
      </c>
      <c r="B20" s="65" t="s">
        <v>134</v>
      </c>
      <c r="C20" s="236" t="s">
        <v>156</v>
      </c>
      <c r="D20" s="237"/>
      <c r="E20" s="237"/>
      <c r="F20" s="238"/>
    </row>
    <row r="21" spans="1:8" x14ac:dyDescent="0.25">
      <c r="A21" s="14">
        <v>6</v>
      </c>
      <c r="B21" s="65" t="s">
        <v>135</v>
      </c>
      <c r="C21" s="236" t="s">
        <v>159</v>
      </c>
      <c r="D21" s="237"/>
      <c r="E21" s="237"/>
      <c r="F21" s="238"/>
    </row>
    <row r="22" spans="1:8" ht="15.75" thickBot="1" x14ac:dyDescent="0.3">
      <c r="A22" s="133">
        <v>7</v>
      </c>
      <c r="B22" s="134" t="s">
        <v>136</v>
      </c>
      <c r="C22" s="245" t="s">
        <v>137</v>
      </c>
      <c r="D22" s="246"/>
      <c r="E22" s="246"/>
      <c r="F22" s="247"/>
    </row>
    <row r="23" spans="1:8" ht="9" customHeight="1" thickBot="1" x14ac:dyDescent="0.3">
      <c r="A23" s="104"/>
      <c r="B23" s="131"/>
      <c r="C23" s="132"/>
      <c r="D23" s="132"/>
      <c r="E23" s="132"/>
      <c r="F23" s="132"/>
    </row>
    <row r="24" spans="1:8" x14ac:dyDescent="0.25">
      <c r="A24" s="215" t="s">
        <v>26</v>
      </c>
      <c r="B24" s="216"/>
      <c r="C24" s="216"/>
      <c r="D24" s="216"/>
      <c r="E24" s="216"/>
      <c r="F24" s="217"/>
    </row>
    <row r="25" spans="1:8" x14ac:dyDescent="0.25">
      <c r="A25" s="55" t="s">
        <v>58</v>
      </c>
      <c r="B25" s="225" t="s">
        <v>5</v>
      </c>
      <c r="C25" s="204"/>
      <c r="D25" s="218"/>
      <c r="E25" s="31" t="s">
        <v>56</v>
      </c>
      <c r="F25" s="22" t="s">
        <v>6</v>
      </c>
    </row>
    <row r="26" spans="1:8" x14ac:dyDescent="0.25">
      <c r="A26" s="14" t="s">
        <v>0</v>
      </c>
      <c r="B26" s="205" t="s">
        <v>57</v>
      </c>
      <c r="C26" s="205"/>
      <c r="D26" s="205"/>
      <c r="E26" s="205"/>
      <c r="F26" s="34">
        <f>C18</f>
        <v>1709.16</v>
      </c>
    </row>
    <row r="27" spans="1:8" x14ac:dyDescent="0.25">
      <c r="A27" s="44" t="s">
        <v>1</v>
      </c>
      <c r="B27" s="2" t="s">
        <v>121</v>
      </c>
      <c r="C27" s="49"/>
      <c r="D27" s="8"/>
      <c r="E27" s="106"/>
      <c r="F27" s="34">
        <v>0</v>
      </c>
    </row>
    <row r="28" spans="1:8" x14ac:dyDescent="0.25">
      <c r="A28" s="44" t="s">
        <v>2</v>
      </c>
      <c r="B28" s="8" t="s">
        <v>81</v>
      </c>
      <c r="C28" s="8" t="s">
        <v>107</v>
      </c>
      <c r="D28" s="76"/>
      <c r="E28" s="105">
        <v>0</v>
      </c>
      <c r="F28" s="34">
        <f>E28*F26</f>
        <v>0</v>
      </c>
    </row>
    <row r="29" spans="1:8" x14ac:dyDescent="0.25">
      <c r="A29" s="14" t="s">
        <v>3</v>
      </c>
      <c r="B29" s="121" t="s">
        <v>118</v>
      </c>
      <c r="C29" s="122"/>
      <c r="D29" s="8"/>
      <c r="E29" s="8"/>
      <c r="F29" s="34">
        <f>((F26/220)+((F26/220)*1.5))*D29*E29</f>
        <v>0</v>
      </c>
    </row>
    <row r="30" spans="1:8" x14ac:dyDescent="0.25">
      <c r="A30" s="14" t="s">
        <v>7</v>
      </c>
      <c r="B30" s="2" t="s">
        <v>120</v>
      </c>
      <c r="C30" s="49"/>
      <c r="D30" s="8"/>
      <c r="E30" s="8"/>
      <c r="F30" s="34">
        <f>((F26/220)+((F26/220)*1.5))*D30*E30</f>
        <v>0</v>
      </c>
    </row>
    <row r="31" spans="1:8" x14ac:dyDescent="0.25">
      <c r="A31" s="14" t="s">
        <v>8</v>
      </c>
      <c r="B31" s="2" t="s">
        <v>119</v>
      </c>
      <c r="C31" s="49"/>
      <c r="D31" s="8">
        <v>0</v>
      </c>
      <c r="E31" s="8">
        <v>0</v>
      </c>
      <c r="F31" s="34">
        <f>((F26/220)+((F26/220)*1.5))*D31*E31</f>
        <v>0</v>
      </c>
    </row>
    <row r="32" spans="1:8" ht="15.75" thickBot="1" x14ac:dyDescent="0.3">
      <c r="A32" s="191" t="s">
        <v>19</v>
      </c>
      <c r="B32" s="192"/>
      <c r="C32" s="192"/>
      <c r="D32" s="192"/>
      <c r="E32" s="109"/>
      <c r="F32" s="35">
        <f>SUM(F26:F31)</f>
        <v>1709.16</v>
      </c>
    </row>
    <row r="33" spans="1:8" ht="15.75" thickBot="1" x14ac:dyDescent="0.3">
      <c r="B33" s="1"/>
      <c r="C33" s="1"/>
      <c r="D33" s="1"/>
      <c r="E33" s="1"/>
      <c r="F33" s="1"/>
    </row>
    <row r="34" spans="1:8" x14ac:dyDescent="0.25">
      <c r="A34" s="215" t="s">
        <v>27</v>
      </c>
      <c r="B34" s="248"/>
      <c r="C34" s="248"/>
      <c r="D34" s="248"/>
      <c r="E34" s="248"/>
      <c r="F34" s="217"/>
    </row>
    <row r="35" spans="1:8" ht="30" customHeight="1" x14ac:dyDescent="0.25">
      <c r="A35" s="55" t="s">
        <v>28</v>
      </c>
      <c r="B35" s="225" t="s">
        <v>29</v>
      </c>
      <c r="C35" s="204"/>
      <c r="D35" s="218"/>
      <c r="E35" s="68" t="s">
        <v>56</v>
      </c>
      <c r="F35" s="22" t="s">
        <v>6</v>
      </c>
    </row>
    <row r="36" spans="1:8" x14ac:dyDescent="0.25">
      <c r="A36" s="14" t="s">
        <v>0</v>
      </c>
      <c r="B36" s="158" t="s">
        <v>30</v>
      </c>
      <c r="C36" s="189"/>
      <c r="D36" s="159"/>
      <c r="E36" s="5">
        <v>8.3299999999999999E-2</v>
      </c>
      <c r="F36" s="34">
        <f>E36*F32</f>
        <v>142.37302800000001</v>
      </c>
    </row>
    <row r="37" spans="1:8" x14ac:dyDescent="0.25">
      <c r="A37" s="14" t="s">
        <v>1</v>
      </c>
      <c r="B37" s="158" t="s">
        <v>31</v>
      </c>
      <c r="C37" s="189"/>
      <c r="D37" s="159"/>
      <c r="E37" s="4">
        <v>0.121</v>
      </c>
      <c r="F37" s="34">
        <f>E37*F32</f>
        <v>206.80835999999999</v>
      </c>
    </row>
    <row r="38" spans="1:8" ht="15" customHeight="1" x14ac:dyDescent="0.25">
      <c r="A38" s="225" t="s">
        <v>74</v>
      </c>
      <c r="B38" s="204"/>
      <c r="C38" s="204"/>
      <c r="D38" s="218"/>
      <c r="E38" s="23">
        <f>SUM(E36:E37)</f>
        <v>0.20429999999999998</v>
      </c>
      <c r="F38" s="47">
        <f>SUM(F36:F37)</f>
        <v>349.18138799999997</v>
      </c>
    </row>
    <row r="39" spans="1:8" ht="30" x14ac:dyDescent="0.25">
      <c r="A39" s="51" t="s">
        <v>2</v>
      </c>
      <c r="B39" s="2" t="s">
        <v>54</v>
      </c>
      <c r="C39" s="49"/>
      <c r="D39" s="49"/>
      <c r="E39" s="4">
        <v>0</v>
      </c>
      <c r="F39" s="34">
        <f>E39*F38</f>
        <v>0</v>
      </c>
    </row>
    <row r="40" spans="1:8" x14ac:dyDescent="0.25">
      <c r="A40" s="203" t="s">
        <v>19</v>
      </c>
      <c r="B40" s="204"/>
      <c r="C40" s="204"/>
      <c r="D40" s="204"/>
      <c r="E40" s="110"/>
      <c r="F40" s="30">
        <f>F39+F38</f>
        <v>349.18138799999997</v>
      </c>
    </row>
    <row r="41" spans="1:8" s="79" customFormat="1" ht="5.25" x14ac:dyDescent="0.25">
      <c r="A41" s="77"/>
      <c r="B41" s="78"/>
      <c r="C41" s="78"/>
      <c r="D41" s="78"/>
      <c r="F41" s="80"/>
      <c r="H41" s="86"/>
    </row>
    <row r="42" spans="1:8" x14ac:dyDescent="0.25">
      <c r="A42" s="55" t="s">
        <v>32</v>
      </c>
      <c r="B42" s="225" t="s">
        <v>33</v>
      </c>
      <c r="C42" s="204"/>
      <c r="D42" s="218"/>
      <c r="E42" s="68" t="s">
        <v>56</v>
      </c>
      <c r="F42" s="22" t="s">
        <v>6</v>
      </c>
    </row>
    <row r="43" spans="1:8" x14ac:dyDescent="0.25">
      <c r="A43" s="14" t="s">
        <v>0</v>
      </c>
      <c r="B43" s="158" t="s">
        <v>14</v>
      </c>
      <c r="C43" s="189"/>
      <c r="D43" s="159"/>
      <c r="E43" s="4">
        <v>0.2</v>
      </c>
      <c r="F43" s="36">
        <f>E43*($F$32+$F$40)</f>
        <v>411.66827760000001</v>
      </c>
    </row>
    <row r="44" spans="1:8" x14ac:dyDescent="0.25">
      <c r="A44" s="72" t="s">
        <v>1</v>
      </c>
      <c r="B44" s="158" t="s">
        <v>16</v>
      </c>
      <c r="C44" s="189"/>
      <c r="D44" s="159"/>
      <c r="E44" s="4">
        <v>2.5000000000000001E-2</v>
      </c>
      <c r="F44" s="36">
        <f t="shared" ref="F44:F51" si="0">E44*($F$32+$F$40)</f>
        <v>51.458534700000001</v>
      </c>
    </row>
    <row r="45" spans="1:8" x14ac:dyDescent="0.25">
      <c r="A45" s="257" t="s">
        <v>2</v>
      </c>
      <c r="B45" s="259" t="s">
        <v>106</v>
      </c>
      <c r="C45" s="15" t="s">
        <v>82</v>
      </c>
      <c r="D45" s="15" t="s">
        <v>83</v>
      </c>
      <c r="E45" s="251">
        <v>0.03</v>
      </c>
      <c r="F45" s="36">
        <f t="shared" si="0"/>
        <v>61.750241639999992</v>
      </c>
    </row>
    <row r="46" spans="1:8" x14ac:dyDescent="0.25">
      <c r="A46" s="258"/>
      <c r="B46" s="260"/>
      <c r="C46" s="117">
        <v>3</v>
      </c>
      <c r="D46" s="117">
        <v>0.5</v>
      </c>
      <c r="E46" s="252"/>
      <c r="F46" s="36">
        <f t="shared" si="0"/>
        <v>0</v>
      </c>
    </row>
    <row r="47" spans="1:8" x14ac:dyDescent="0.25">
      <c r="A47" s="51" t="s">
        <v>3</v>
      </c>
      <c r="B47" s="158" t="s">
        <v>59</v>
      </c>
      <c r="C47" s="189"/>
      <c r="D47" s="159"/>
      <c r="E47" s="4">
        <v>1.4999999999999999E-2</v>
      </c>
      <c r="F47" s="36">
        <f t="shared" si="0"/>
        <v>30.875120819999996</v>
      </c>
    </row>
    <row r="48" spans="1:8" x14ac:dyDescent="0.25">
      <c r="A48" s="14" t="s">
        <v>7</v>
      </c>
      <c r="B48" s="158" t="s">
        <v>34</v>
      </c>
      <c r="C48" s="189"/>
      <c r="D48" s="159"/>
      <c r="E48" s="4">
        <v>0.01</v>
      </c>
      <c r="F48" s="36">
        <f t="shared" si="0"/>
        <v>20.583413879999998</v>
      </c>
    </row>
    <row r="49" spans="1:8" x14ac:dyDescent="0.25">
      <c r="A49" s="14" t="s">
        <v>8</v>
      </c>
      <c r="B49" s="158" t="s">
        <v>18</v>
      </c>
      <c r="C49" s="189"/>
      <c r="D49" s="159"/>
      <c r="E49" s="4">
        <v>6.0000000000000001E-3</v>
      </c>
      <c r="F49" s="36">
        <f t="shared" si="0"/>
        <v>12.350048328</v>
      </c>
    </row>
    <row r="50" spans="1:8" x14ac:dyDescent="0.25">
      <c r="A50" s="14" t="s">
        <v>9</v>
      </c>
      <c r="B50" s="158" t="s">
        <v>15</v>
      </c>
      <c r="C50" s="189"/>
      <c r="D50" s="159"/>
      <c r="E50" s="4">
        <v>2E-3</v>
      </c>
      <c r="F50" s="36">
        <f t="shared" si="0"/>
        <v>4.1166827759999993</v>
      </c>
    </row>
    <row r="51" spans="1:8" x14ac:dyDescent="0.25">
      <c r="A51" s="14" t="s">
        <v>10</v>
      </c>
      <c r="B51" s="158" t="s">
        <v>17</v>
      </c>
      <c r="C51" s="189"/>
      <c r="D51" s="159"/>
      <c r="E51" s="4">
        <v>0.08</v>
      </c>
      <c r="F51" s="36">
        <f t="shared" si="0"/>
        <v>164.66731103999999</v>
      </c>
    </row>
    <row r="52" spans="1:8" x14ac:dyDescent="0.25">
      <c r="A52" s="225" t="s">
        <v>19</v>
      </c>
      <c r="B52" s="204"/>
      <c r="C52" s="204"/>
      <c r="D52" s="218"/>
      <c r="E52" s="23">
        <f>SUM(E43:E51)</f>
        <v>0.36800000000000005</v>
      </c>
      <c r="F52" s="30">
        <f>SUM(F43:F51)</f>
        <v>757.46963078399983</v>
      </c>
    </row>
    <row r="53" spans="1:8" s="79" customFormat="1" ht="5.25" x14ac:dyDescent="0.25">
      <c r="A53" s="77"/>
      <c r="B53" s="78"/>
      <c r="C53" s="78"/>
      <c r="D53" s="78"/>
      <c r="F53" s="80"/>
      <c r="H53" s="86"/>
    </row>
    <row r="54" spans="1:8" x14ac:dyDescent="0.25">
      <c r="A54" s="55" t="s">
        <v>35</v>
      </c>
      <c r="B54" s="225" t="s">
        <v>11</v>
      </c>
      <c r="C54" s="218"/>
      <c r="D54" s="66" t="s">
        <v>101</v>
      </c>
      <c r="E54" s="68" t="s">
        <v>102</v>
      </c>
      <c r="F54" s="24" t="s">
        <v>6</v>
      </c>
    </row>
    <row r="55" spans="1:8" x14ac:dyDescent="0.25">
      <c r="A55" s="14" t="s">
        <v>0</v>
      </c>
      <c r="B55" s="158" t="s">
        <v>109</v>
      </c>
      <c r="C55" s="159"/>
      <c r="D55" s="8">
        <v>21</v>
      </c>
      <c r="E55" s="93">
        <v>4.2</v>
      </c>
      <c r="F55" s="25">
        <f>(D55*E55*2)-(0.06*F26)</f>
        <v>73.850400000000008</v>
      </c>
      <c r="G55" s="81"/>
    </row>
    <row r="56" spans="1:8" x14ac:dyDescent="0.25">
      <c r="A56" s="12" t="s">
        <v>1</v>
      </c>
      <c r="B56" s="249" t="s">
        <v>97</v>
      </c>
      <c r="C56" s="250"/>
      <c r="D56" s="71">
        <v>21</v>
      </c>
      <c r="E56" s="93">
        <v>22</v>
      </c>
      <c r="F56" s="26">
        <f>(D56*E56)*0.9</f>
        <v>415.8</v>
      </c>
    </row>
    <row r="57" spans="1:8" x14ac:dyDescent="0.25">
      <c r="A57" s="14" t="s">
        <v>2</v>
      </c>
      <c r="B57" s="158" t="s">
        <v>36</v>
      </c>
      <c r="C57" s="189"/>
      <c r="D57" s="189"/>
      <c r="E57" s="159"/>
      <c r="F57" s="27">
        <f>(F26*3.8%)</f>
        <v>64.948080000000004</v>
      </c>
    </row>
    <row r="58" spans="1:8" x14ac:dyDescent="0.25">
      <c r="A58" s="14" t="s">
        <v>3</v>
      </c>
      <c r="B58" s="158" t="s">
        <v>60</v>
      </c>
      <c r="C58" s="189"/>
      <c r="D58" s="189"/>
      <c r="E58" s="159"/>
      <c r="F58" s="27">
        <v>0</v>
      </c>
    </row>
    <row r="59" spans="1:8" x14ac:dyDescent="0.25">
      <c r="A59" s="14" t="s">
        <v>7</v>
      </c>
      <c r="B59" s="158" t="s">
        <v>61</v>
      </c>
      <c r="C59" s="189"/>
      <c r="D59" s="189"/>
      <c r="E59" s="159"/>
      <c r="F59" s="27">
        <v>6.25</v>
      </c>
    </row>
    <row r="60" spans="1:8" x14ac:dyDescent="0.25">
      <c r="A60" s="14" t="s">
        <v>8</v>
      </c>
      <c r="B60" s="158" t="s">
        <v>122</v>
      </c>
      <c r="C60" s="189"/>
      <c r="D60" s="189"/>
      <c r="E60" s="159"/>
      <c r="F60" s="28">
        <v>121</v>
      </c>
    </row>
    <row r="61" spans="1:8" x14ac:dyDescent="0.25">
      <c r="A61" s="203" t="s">
        <v>19</v>
      </c>
      <c r="B61" s="204"/>
      <c r="C61" s="204"/>
      <c r="D61" s="204"/>
      <c r="E61" s="110"/>
      <c r="F61" s="30">
        <f>SUM(F55:F60)</f>
        <v>681.84848</v>
      </c>
    </row>
    <row r="62" spans="1:8" s="79" customFormat="1" ht="5.25" x14ac:dyDescent="0.25">
      <c r="A62" s="77"/>
      <c r="B62" s="78"/>
      <c r="C62" s="78"/>
      <c r="D62" s="78"/>
      <c r="F62" s="80"/>
      <c r="H62" s="86"/>
    </row>
    <row r="63" spans="1:8" ht="15" customHeight="1" x14ac:dyDescent="0.25">
      <c r="A63" s="69">
        <v>2</v>
      </c>
      <c r="B63" s="225" t="s">
        <v>62</v>
      </c>
      <c r="C63" s="204"/>
      <c r="D63" s="204"/>
      <c r="E63" s="218"/>
      <c r="F63" s="22" t="s">
        <v>6</v>
      </c>
    </row>
    <row r="64" spans="1:8" x14ac:dyDescent="0.25">
      <c r="A64" s="13" t="s">
        <v>28</v>
      </c>
      <c r="B64" s="249" t="s">
        <v>29</v>
      </c>
      <c r="C64" s="253"/>
      <c r="D64" s="253"/>
      <c r="E64" s="253"/>
      <c r="F64" s="37">
        <f>F40</f>
        <v>349.18138799999997</v>
      </c>
    </row>
    <row r="65" spans="1:45" s="20" customFormat="1" x14ac:dyDescent="0.25">
      <c r="A65" s="13" t="s">
        <v>32</v>
      </c>
      <c r="B65" s="158" t="s">
        <v>33</v>
      </c>
      <c r="C65" s="189"/>
      <c r="D65" s="189"/>
      <c r="E65" s="189"/>
      <c r="F65" s="37">
        <f>F52</f>
        <v>757.46963078399983</v>
      </c>
      <c r="G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</row>
    <row r="66" spans="1:45" s="20" customFormat="1" x14ac:dyDescent="0.25">
      <c r="A66" s="13" t="s">
        <v>35</v>
      </c>
      <c r="B66" s="158" t="s">
        <v>11</v>
      </c>
      <c r="C66" s="189"/>
      <c r="D66" s="189"/>
      <c r="E66" s="189"/>
      <c r="F66" s="37">
        <f>F61</f>
        <v>681.84848</v>
      </c>
      <c r="G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</row>
    <row r="67" spans="1:45" s="20" customFormat="1" ht="15.75" thickBot="1" x14ac:dyDescent="0.3">
      <c r="A67" s="191" t="s">
        <v>19</v>
      </c>
      <c r="B67" s="192"/>
      <c r="C67" s="192"/>
      <c r="D67" s="192"/>
      <c r="E67" s="108"/>
      <c r="F67" s="33">
        <f>SUM(F64:F66)</f>
        <v>1788.499498784</v>
      </c>
      <c r="G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</row>
    <row r="68" spans="1:45" s="20" customFormat="1" ht="15.75" thickBot="1" x14ac:dyDescent="0.3">
      <c r="A68" s="73"/>
      <c r="B68" s="73"/>
      <c r="C68" s="73"/>
      <c r="D68" s="73"/>
      <c r="E68" s="73"/>
      <c r="F68" s="73"/>
      <c r="G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</row>
    <row r="69" spans="1:45" s="20" customFormat="1" ht="14.45" customHeight="1" x14ac:dyDescent="0.25">
      <c r="A69" s="262" t="s">
        <v>43</v>
      </c>
      <c r="B69" s="248"/>
      <c r="C69" s="248"/>
      <c r="D69" s="248"/>
      <c r="E69" s="248"/>
      <c r="F69" s="217"/>
      <c r="G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</row>
    <row r="70" spans="1:45" s="20" customFormat="1" ht="14.45" customHeight="1" x14ac:dyDescent="0.25">
      <c r="A70" s="68">
        <v>3</v>
      </c>
      <c r="B70" s="225" t="s">
        <v>21</v>
      </c>
      <c r="C70" s="204"/>
      <c r="D70" s="218"/>
      <c r="E70" s="68" t="s">
        <v>56</v>
      </c>
      <c r="F70" s="22" t="s">
        <v>6</v>
      </c>
      <c r="G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</row>
    <row r="71" spans="1:45" s="20" customFormat="1" ht="14.45" customHeight="1" x14ac:dyDescent="0.25">
      <c r="A71" s="15" t="s">
        <v>0</v>
      </c>
      <c r="B71" s="263" t="s">
        <v>37</v>
      </c>
      <c r="C71" s="264"/>
      <c r="D71" s="265"/>
      <c r="E71" s="4">
        <v>4.1999999999999997E-3</v>
      </c>
      <c r="F71" s="34">
        <f>E71*$F$32</f>
        <v>7.1784720000000002</v>
      </c>
      <c r="G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</row>
    <row r="72" spans="1:45" s="20" customFormat="1" ht="14.45" customHeight="1" x14ac:dyDescent="0.25">
      <c r="A72" s="52" t="s">
        <v>1</v>
      </c>
      <c r="B72" s="158" t="s">
        <v>38</v>
      </c>
      <c r="C72" s="189"/>
      <c r="D72" s="189"/>
      <c r="E72" s="54">
        <f>E51*E71</f>
        <v>3.3599999999999998E-4</v>
      </c>
      <c r="F72" s="34">
        <f t="shared" ref="F72:F76" si="1">E72*$F$32</f>
        <v>0.57427775999999997</v>
      </c>
      <c r="G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</row>
    <row r="73" spans="1:45" s="20" customFormat="1" ht="14.45" customHeight="1" x14ac:dyDescent="0.25">
      <c r="A73" s="15" t="s">
        <v>2</v>
      </c>
      <c r="B73" s="158" t="s">
        <v>41</v>
      </c>
      <c r="C73" s="189"/>
      <c r="D73" s="189"/>
      <c r="E73" s="4">
        <v>3.44E-2</v>
      </c>
      <c r="F73" s="34">
        <f t="shared" si="1"/>
        <v>58.795104000000002</v>
      </c>
      <c r="G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</row>
    <row r="74" spans="1:45" s="20" customFormat="1" ht="14.45" customHeight="1" x14ac:dyDescent="0.25">
      <c r="A74" s="52" t="s">
        <v>3</v>
      </c>
      <c r="B74" s="158" t="s">
        <v>42</v>
      </c>
      <c r="C74" s="189"/>
      <c r="D74" s="189"/>
      <c r="E74" s="54">
        <v>1.9400000000000001E-2</v>
      </c>
      <c r="F74" s="34">
        <f t="shared" si="1"/>
        <v>33.157704000000003</v>
      </c>
      <c r="G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</row>
    <row r="75" spans="1:45" s="20" customFormat="1" ht="14.45" customHeight="1" x14ac:dyDescent="0.25">
      <c r="A75" s="15" t="s">
        <v>7</v>
      </c>
      <c r="B75" s="158" t="s">
        <v>39</v>
      </c>
      <c r="C75" s="189"/>
      <c r="D75" s="189"/>
      <c r="E75" s="4">
        <f>E52*E74</f>
        <v>7.1392000000000009E-3</v>
      </c>
      <c r="F75" s="34">
        <f>E75*$F$32</f>
        <v>12.202035072000003</v>
      </c>
      <c r="G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</row>
    <row r="76" spans="1:45" s="20" customFormat="1" ht="14.45" customHeight="1" x14ac:dyDescent="0.25">
      <c r="A76" s="15" t="s">
        <v>8</v>
      </c>
      <c r="B76" s="158" t="s">
        <v>40</v>
      </c>
      <c r="C76" s="189"/>
      <c r="D76" s="189"/>
      <c r="E76" s="4">
        <v>6.2E-4</v>
      </c>
      <c r="F76" s="34">
        <f t="shared" si="1"/>
        <v>1.0596792000000002</v>
      </c>
      <c r="G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</row>
    <row r="77" spans="1:45" s="20" customFormat="1" ht="14.45" customHeight="1" thickBot="1" x14ac:dyDescent="0.3">
      <c r="A77" s="261" t="s">
        <v>19</v>
      </c>
      <c r="B77" s="192"/>
      <c r="C77" s="192"/>
      <c r="D77" s="192"/>
      <c r="E77" s="50">
        <f>SUM(E71:E76)</f>
        <v>6.6095199999999993E-2</v>
      </c>
      <c r="F77" s="35">
        <f>SUM(F71:F76)</f>
        <v>112.96727203200001</v>
      </c>
      <c r="G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</row>
    <row r="78" spans="1:45" s="20" customFormat="1" ht="14.45" customHeight="1" thickBot="1" x14ac:dyDescent="0.3">
      <c r="A78" s="3"/>
      <c r="B78" s="7"/>
      <c r="C78" s="7"/>
      <c r="D78" s="7"/>
      <c r="E78" s="9"/>
      <c r="F78" s="10"/>
      <c r="G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</row>
    <row r="79" spans="1:45" s="20" customFormat="1" ht="14.45" customHeight="1" x14ac:dyDescent="0.25">
      <c r="A79" s="215" t="s">
        <v>166</v>
      </c>
      <c r="B79" s="248"/>
      <c r="C79" s="248"/>
      <c r="D79" s="248"/>
      <c r="E79" s="248"/>
      <c r="F79" s="217"/>
      <c r="G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</row>
    <row r="80" spans="1:45" s="20" customFormat="1" ht="14.45" customHeight="1" x14ac:dyDescent="0.25">
      <c r="A80" s="69" t="s">
        <v>13</v>
      </c>
      <c r="B80" s="225" t="s">
        <v>167</v>
      </c>
      <c r="C80" s="204"/>
      <c r="D80" s="218"/>
      <c r="E80" s="68" t="s">
        <v>56</v>
      </c>
      <c r="F80" s="24" t="s">
        <v>6</v>
      </c>
      <c r="G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</row>
    <row r="81" spans="1:29" ht="14.45" customHeight="1" x14ac:dyDescent="0.2">
      <c r="A81" s="44" t="s">
        <v>0</v>
      </c>
      <c r="B81" s="158" t="s">
        <v>165</v>
      </c>
      <c r="C81" s="189"/>
      <c r="D81" s="189"/>
      <c r="E81" s="4">
        <v>8.3299999999999999E-2</v>
      </c>
      <c r="F81" s="48">
        <f>E81*$F$32</f>
        <v>142.37302800000001</v>
      </c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</row>
    <row r="82" spans="1:29" ht="14.45" customHeight="1" x14ac:dyDescent="0.25">
      <c r="A82" s="44" t="s">
        <v>1</v>
      </c>
      <c r="B82" s="158" t="s">
        <v>46</v>
      </c>
      <c r="C82" s="189"/>
      <c r="D82" s="189"/>
      <c r="E82" s="4">
        <v>2.8E-3</v>
      </c>
      <c r="F82" s="48">
        <f t="shared" ref="F82:F85" si="2">E82*$F$32</f>
        <v>4.7856480000000001</v>
      </c>
      <c r="G82" s="255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</row>
    <row r="83" spans="1:29" ht="14.45" customHeight="1" x14ac:dyDescent="0.25">
      <c r="A83" s="44" t="s">
        <v>2</v>
      </c>
      <c r="B83" s="65" t="s">
        <v>78</v>
      </c>
      <c r="C83" s="148"/>
      <c r="D83" s="148"/>
      <c r="E83" s="4">
        <v>2.0000000000000001E-4</v>
      </c>
      <c r="F83" s="48">
        <f t="shared" si="2"/>
        <v>0.34183200000000002</v>
      </c>
      <c r="G83" s="255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</row>
    <row r="84" spans="1:29" ht="14.45" customHeight="1" x14ac:dyDescent="0.25">
      <c r="A84" s="44" t="s">
        <v>3</v>
      </c>
      <c r="B84" s="158" t="s">
        <v>47</v>
      </c>
      <c r="C84" s="189"/>
      <c r="D84" s="159"/>
      <c r="E84" s="4">
        <v>6.9999999999999999E-4</v>
      </c>
      <c r="F84" s="48">
        <f t="shared" si="2"/>
        <v>1.196412</v>
      </c>
      <c r="G84" s="255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</row>
    <row r="85" spans="1:29" ht="14.45" customHeight="1" x14ac:dyDescent="0.25">
      <c r="A85" s="44" t="s">
        <v>7</v>
      </c>
      <c r="B85" s="158" t="s">
        <v>49</v>
      </c>
      <c r="C85" s="189"/>
      <c r="D85" s="159"/>
      <c r="E85" s="4">
        <v>2.8999999999999998E-3</v>
      </c>
      <c r="F85" s="48">
        <f t="shared" si="2"/>
        <v>4.9565640000000002</v>
      </c>
      <c r="G85" s="146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</row>
    <row r="86" spans="1:29" ht="14.45" customHeight="1" x14ac:dyDescent="0.25">
      <c r="A86" s="14" t="s">
        <v>8</v>
      </c>
      <c r="B86" s="158" t="s">
        <v>48</v>
      </c>
      <c r="C86" s="189"/>
      <c r="D86" s="189"/>
      <c r="E86" s="4">
        <v>0</v>
      </c>
      <c r="F86" s="48">
        <v>0</v>
      </c>
      <c r="G86" s="255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</row>
    <row r="87" spans="1:29" ht="14.45" customHeight="1" x14ac:dyDescent="0.25">
      <c r="A87" s="203" t="s">
        <v>19</v>
      </c>
      <c r="B87" s="204"/>
      <c r="C87" s="204"/>
      <c r="D87" s="204"/>
      <c r="E87" s="149">
        <f>SUM(E81:E86)</f>
        <v>8.9900000000000008E-2</v>
      </c>
      <c r="F87" s="53">
        <f>SUM(F81:F86)</f>
        <v>153.65348400000005</v>
      </c>
    </row>
    <row r="88" spans="1:29" s="79" customFormat="1" ht="5.25" x14ac:dyDescent="0.25">
      <c r="A88" s="77"/>
      <c r="B88" s="78"/>
      <c r="C88" s="78"/>
      <c r="D88" s="78"/>
      <c r="F88" s="80"/>
      <c r="H88" s="86"/>
    </row>
    <row r="89" spans="1:29" x14ac:dyDescent="0.25">
      <c r="A89" s="69" t="s">
        <v>20</v>
      </c>
      <c r="B89" s="225" t="s">
        <v>50</v>
      </c>
      <c r="C89" s="204"/>
      <c r="D89" s="218"/>
      <c r="E89" s="68" t="s">
        <v>56</v>
      </c>
      <c r="F89" s="24" t="s">
        <v>6</v>
      </c>
    </row>
    <row r="90" spans="1:29" x14ac:dyDescent="0.25">
      <c r="A90" s="44" t="s">
        <v>0</v>
      </c>
      <c r="B90" s="158" t="s">
        <v>51</v>
      </c>
      <c r="C90" s="189"/>
      <c r="D90" s="189"/>
      <c r="E90" s="4">
        <v>0</v>
      </c>
      <c r="F90" s="48">
        <f>E90*F32</f>
        <v>0</v>
      </c>
    </row>
    <row r="91" spans="1:29" x14ac:dyDescent="0.25">
      <c r="A91" s="203" t="s">
        <v>19</v>
      </c>
      <c r="B91" s="204"/>
      <c r="C91" s="204"/>
      <c r="D91" s="204"/>
      <c r="E91" s="110"/>
      <c r="F91" s="30">
        <f>SUM(F90)</f>
        <v>0</v>
      </c>
    </row>
    <row r="92" spans="1:29" s="79" customFormat="1" ht="5.25" x14ac:dyDescent="0.25">
      <c r="A92" s="77"/>
      <c r="B92" s="78"/>
      <c r="C92" s="78"/>
      <c r="D92" s="78"/>
      <c r="F92" s="80"/>
      <c r="H92" s="86"/>
    </row>
    <row r="93" spans="1:29" ht="15" customHeight="1" x14ac:dyDescent="0.25">
      <c r="A93" s="69">
        <v>4</v>
      </c>
      <c r="B93" s="225" t="s">
        <v>63</v>
      </c>
      <c r="C93" s="204"/>
      <c r="D93" s="204"/>
      <c r="E93" s="218"/>
      <c r="F93" s="22" t="s">
        <v>6</v>
      </c>
    </row>
    <row r="94" spans="1:29" x14ac:dyDescent="0.25">
      <c r="A94" s="13" t="s">
        <v>13</v>
      </c>
      <c r="B94" s="249" t="s">
        <v>45</v>
      </c>
      <c r="C94" s="253"/>
      <c r="D94" s="253"/>
      <c r="E94" s="250"/>
      <c r="F94" s="32">
        <f>F87</f>
        <v>153.65348400000005</v>
      </c>
    </row>
    <row r="95" spans="1:29" x14ac:dyDescent="0.25">
      <c r="A95" s="13" t="s">
        <v>20</v>
      </c>
      <c r="B95" s="249" t="s">
        <v>50</v>
      </c>
      <c r="C95" s="253"/>
      <c r="D95" s="253"/>
      <c r="E95" s="253"/>
      <c r="F95" s="32">
        <f>F91</f>
        <v>0</v>
      </c>
    </row>
    <row r="96" spans="1:29" ht="15.75" thickBot="1" x14ac:dyDescent="0.3">
      <c r="A96" s="191" t="s">
        <v>19</v>
      </c>
      <c r="B96" s="192"/>
      <c r="C96" s="192"/>
      <c r="D96" s="192"/>
      <c r="E96" s="108"/>
      <c r="F96" s="38">
        <f>SUM(F94:F95)</f>
        <v>153.65348400000005</v>
      </c>
    </row>
    <row r="97" spans="1:45" ht="15.75" thickBot="1" x14ac:dyDescent="0.3">
      <c r="A97" s="87"/>
      <c r="B97" s="87"/>
      <c r="C97" s="87"/>
      <c r="D97" s="87"/>
      <c r="E97" s="90"/>
      <c r="F97" s="90"/>
    </row>
    <row r="98" spans="1:45" s="82" customFormat="1" x14ac:dyDescent="0.25">
      <c r="A98" s="215" t="s">
        <v>52</v>
      </c>
      <c r="B98" s="216"/>
      <c r="C98" s="216"/>
      <c r="D98" s="216"/>
      <c r="E98" s="216"/>
      <c r="F98" s="217"/>
      <c r="G98" s="73"/>
      <c r="H98" s="20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55">
        <v>5</v>
      </c>
      <c r="B99" s="225" t="s">
        <v>103</v>
      </c>
      <c r="C99" s="204"/>
      <c r="D99" s="204"/>
      <c r="E99" s="218"/>
      <c r="F99" s="22" t="s">
        <v>6</v>
      </c>
    </row>
    <row r="100" spans="1:45" x14ac:dyDescent="0.25">
      <c r="A100" s="14" t="s">
        <v>0</v>
      </c>
      <c r="B100" s="158" t="s">
        <v>12</v>
      </c>
      <c r="C100" s="189"/>
      <c r="D100" s="189"/>
      <c r="E100" s="159"/>
      <c r="F100" s="37">
        <v>21.01</v>
      </c>
    </row>
    <row r="101" spans="1:45" x14ac:dyDescent="0.25">
      <c r="A101" s="14" t="s">
        <v>2</v>
      </c>
      <c r="B101" s="158" t="s">
        <v>114</v>
      </c>
      <c r="C101" s="189"/>
      <c r="D101" s="189"/>
      <c r="E101" s="159"/>
      <c r="F101" s="37">
        <v>0</v>
      </c>
    </row>
    <row r="102" spans="1:45" x14ac:dyDescent="0.25">
      <c r="A102" s="14" t="s">
        <v>3</v>
      </c>
      <c r="B102" s="158" t="s">
        <v>123</v>
      </c>
      <c r="C102" s="189"/>
      <c r="D102" s="189"/>
      <c r="E102" s="159"/>
      <c r="F102" s="37">
        <v>0</v>
      </c>
    </row>
    <row r="103" spans="1:45" ht="15.75" thickBot="1" x14ac:dyDescent="0.3">
      <c r="A103" s="191" t="s">
        <v>19</v>
      </c>
      <c r="B103" s="192"/>
      <c r="C103" s="192"/>
      <c r="D103" s="192"/>
      <c r="E103" s="109"/>
      <c r="F103" s="38">
        <f>SUM(F100:F102)</f>
        <v>21.01</v>
      </c>
    </row>
    <row r="104" spans="1:45" ht="15.75" thickBot="1" x14ac:dyDescent="0.3">
      <c r="A104" s="254"/>
      <c r="B104" s="254"/>
      <c r="C104" s="254"/>
      <c r="D104" s="254"/>
      <c r="E104" s="254"/>
      <c r="F104" s="254"/>
    </row>
    <row r="105" spans="1:45" s="83" customFormat="1" x14ac:dyDescent="0.25">
      <c r="A105" s="215" t="s">
        <v>53</v>
      </c>
      <c r="B105" s="248"/>
      <c r="C105" s="248"/>
      <c r="D105" s="248"/>
      <c r="E105" s="216"/>
      <c r="F105" s="217"/>
      <c r="H105" s="20"/>
    </row>
    <row r="106" spans="1:45" x14ac:dyDescent="0.25">
      <c r="A106" s="69">
        <v>6</v>
      </c>
      <c r="B106" s="190" t="s">
        <v>22</v>
      </c>
      <c r="C106" s="190"/>
      <c r="D106" s="190"/>
      <c r="E106" s="67" t="s">
        <v>56</v>
      </c>
      <c r="F106" s="22" t="s">
        <v>6</v>
      </c>
    </row>
    <row r="107" spans="1:45" x14ac:dyDescent="0.25">
      <c r="A107" s="44" t="s">
        <v>0</v>
      </c>
      <c r="B107" s="158" t="s">
        <v>23</v>
      </c>
      <c r="C107" s="189"/>
      <c r="D107" s="189"/>
      <c r="E107" s="4">
        <v>2.5000000000000001E-2</v>
      </c>
      <c r="F107" s="34">
        <f>E107*(F32+F67+F77+F96+F103)</f>
        <v>94.6322563704</v>
      </c>
    </row>
    <row r="108" spans="1:45" x14ac:dyDescent="0.25">
      <c r="A108" s="44" t="s">
        <v>1</v>
      </c>
      <c r="B108" s="158" t="s">
        <v>25</v>
      </c>
      <c r="C108" s="189"/>
      <c r="D108" s="189"/>
      <c r="E108" s="4">
        <v>0.05</v>
      </c>
      <c r="F108" s="34">
        <f>E108*(F32+F67+F77+F96+F103+F107)</f>
        <v>193.99612555932001</v>
      </c>
    </row>
    <row r="109" spans="1:45" x14ac:dyDescent="0.25">
      <c r="A109" s="197" t="s">
        <v>71</v>
      </c>
      <c r="B109" s="198"/>
      <c r="C109" s="70"/>
      <c r="D109" s="70"/>
      <c r="E109" s="42">
        <f>SUM(E107:E108)</f>
        <v>7.5000000000000011E-2</v>
      </c>
      <c r="F109" s="39">
        <f>SUM(F107:F108)</f>
        <v>288.62838192972004</v>
      </c>
    </row>
    <row r="110" spans="1:45" s="79" customFormat="1" ht="5.25" x14ac:dyDescent="0.25">
      <c r="A110" s="77"/>
      <c r="B110" s="78"/>
      <c r="C110" s="78"/>
      <c r="D110" s="78"/>
      <c r="F110" s="80"/>
      <c r="H110" s="86"/>
    </row>
    <row r="111" spans="1:45" x14ac:dyDescent="0.25">
      <c r="A111" s="41" t="s">
        <v>2</v>
      </c>
      <c r="B111" s="199" t="s">
        <v>24</v>
      </c>
      <c r="C111" s="200"/>
      <c r="D111" s="200"/>
      <c r="E111" s="200"/>
      <c r="F111" s="201"/>
    </row>
    <row r="112" spans="1:45" x14ac:dyDescent="0.25">
      <c r="A112" s="14" t="s">
        <v>64</v>
      </c>
      <c r="B112" s="2" t="s">
        <v>67</v>
      </c>
      <c r="C112" s="2" t="s">
        <v>84</v>
      </c>
      <c r="D112" s="49"/>
      <c r="E112" s="4">
        <v>6.4999999999999997E-3</v>
      </c>
      <c r="F112" s="34">
        <f>E112*(F32+F67+F77+F96+F103+F109)/(1-E116)</f>
        <v>28.987926807714484</v>
      </c>
    </row>
    <row r="113" spans="1:8" x14ac:dyDescent="0.25">
      <c r="A113" s="14" t="s">
        <v>65</v>
      </c>
      <c r="B113" s="2" t="s">
        <v>67</v>
      </c>
      <c r="C113" s="2" t="s">
        <v>85</v>
      </c>
      <c r="D113" s="49"/>
      <c r="E113" s="4">
        <v>0.03</v>
      </c>
      <c r="F113" s="34">
        <f>E113*(F32+F67+F77+F96+F103+F109)/(1-E116)</f>
        <v>133.7904314202207</v>
      </c>
    </row>
    <row r="114" spans="1:8" x14ac:dyDescent="0.25">
      <c r="A114" s="14" t="s">
        <v>66</v>
      </c>
      <c r="B114" s="2" t="s">
        <v>68</v>
      </c>
      <c r="C114" s="2" t="s">
        <v>88</v>
      </c>
      <c r="D114" s="49"/>
      <c r="E114" s="4">
        <v>0.05</v>
      </c>
      <c r="F114" s="34">
        <f>E114*(F32+F67+F77+F96+F103+F109)/(1-E116)</f>
        <v>222.98405236703451</v>
      </c>
    </row>
    <row r="115" spans="1:8" x14ac:dyDescent="0.25">
      <c r="A115" s="15" t="s">
        <v>87</v>
      </c>
      <c r="B115" s="49" t="s">
        <v>86</v>
      </c>
      <c r="C115" s="2"/>
      <c r="D115" s="49"/>
      <c r="E115" s="4"/>
      <c r="F115" s="48"/>
    </row>
    <row r="116" spans="1:8" ht="15" customHeight="1" x14ac:dyDescent="0.25">
      <c r="A116" s="194" t="s">
        <v>72</v>
      </c>
      <c r="B116" s="195"/>
      <c r="C116" s="195"/>
      <c r="D116" s="196"/>
      <c r="E116" s="42">
        <f>SUM(E112:E115)</f>
        <v>8.6499999999999994E-2</v>
      </c>
      <c r="F116" s="45">
        <f>SUM(F112:F115)</f>
        <v>385.76241059496965</v>
      </c>
    </row>
    <row r="117" spans="1:8" ht="15.75" thickBot="1" x14ac:dyDescent="0.3">
      <c r="A117" s="191" t="s">
        <v>19</v>
      </c>
      <c r="B117" s="192"/>
      <c r="C117" s="192"/>
      <c r="D117" s="193"/>
      <c r="E117" s="29">
        <f>E109+E116</f>
        <v>0.1615</v>
      </c>
      <c r="F117" s="35">
        <f>TRUNC(F109+F116,2)</f>
        <v>674.39</v>
      </c>
      <c r="G117" s="84"/>
    </row>
    <row r="118" spans="1:8" ht="15.75" thickBot="1" x14ac:dyDescent="0.3">
      <c r="A118" s="3"/>
      <c r="B118" s="87"/>
      <c r="C118" s="87"/>
      <c r="D118" s="87"/>
      <c r="E118" s="88"/>
      <c r="F118" s="89"/>
      <c r="G118" s="84"/>
    </row>
    <row r="119" spans="1:8" x14ac:dyDescent="0.25">
      <c r="A119" s="215" t="s">
        <v>69</v>
      </c>
      <c r="B119" s="216"/>
      <c r="C119" s="216"/>
      <c r="D119" s="216"/>
      <c r="E119" s="216"/>
      <c r="F119" s="217"/>
      <c r="G119" s="84"/>
    </row>
    <row r="120" spans="1:8" ht="15" customHeight="1" x14ac:dyDescent="0.25">
      <c r="A120" s="203" t="s">
        <v>79</v>
      </c>
      <c r="B120" s="204"/>
      <c r="C120" s="204"/>
      <c r="D120" s="204"/>
      <c r="E120" s="218"/>
      <c r="F120" s="22" t="s">
        <v>6</v>
      </c>
    </row>
    <row r="121" spans="1:8" s="83" customFormat="1" x14ac:dyDescent="0.25">
      <c r="A121" s="13" t="s">
        <v>0</v>
      </c>
      <c r="B121" s="158" t="s">
        <v>26</v>
      </c>
      <c r="C121" s="189"/>
      <c r="D121" s="189"/>
      <c r="E121" s="159"/>
      <c r="F121" s="37">
        <f>F32</f>
        <v>1709.16</v>
      </c>
      <c r="H121" s="20"/>
    </row>
    <row r="122" spans="1:8" x14ac:dyDescent="0.25">
      <c r="A122" s="13" t="s">
        <v>1</v>
      </c>
      <c r="B122" s="158" t="s">
        <v>27</v>
      </c>
      <c r="C122" s="189"/>
      <c r="D122" s="189"/>
      <c r="E122" s="159"/>
      <c r="F122" s="37">
        <f>F67</f>
        <v>1788.499498784</v>
      </c>
    </row>
    <row r="123" spans="1:8" x14ac:dyDescent="0.25">
      <c r="A123" s="13" t="s">
        <v>2</v>
      </c>
      <c r="B123" s="158" t="s">
        <v>43</v>
      </c>
      <c r="C123" s="189"/>
      <c r="D123" s="189"/>
      <c r="E123" s="159"/>
      <c r="F123" s="37">
        <f>F77</f>
        <v>112.96727203200001</v>
      </c>
    </row>
    <row r="124" spans="1:8" x14ac:dyDescent="0.25">
      <c r="A124" s="13" t="s">
        <v>3</v>
      </c>
      <c r="B124" s="158" t="s">
        <v>44</v>
      </c>
      <c r="C124" s="189"/>
      <c r="D124" s="189"/>
      <c r="E124" s="159"/>
      <c r="F124" s="37">
        <f>F96</f>
        <v>153.65348400000005</v>
      </c>
    </row>
    <row r="125" spans="1:8" x14ac:dyDescent="0.25">
      <c r="A125" s="13" t="s">
        <v>7</v>
      </c>
      <c r="B125" s="158" t="s">
        <v>52</v>
      </c>
      <c r="C125" s="189"/>
      <c r="D125" s="189"/>
      <c r="E125" s="159"/>
      <c r="F125" s="37">
        <f>F103</f>
        <v>21.01</v>
      </c>
    </row>
    <row r="126" spans="1:8" x14ac:dyDescent="0.25">
      <c r="A126" s="203" t="s">
        <v>70</v>
      </c>
      <c r="B126" s="204"/>
      <c r="C126" s="204"/>
      <c r="D126" s="204"/>
      <c r="E126" s="204"/>
      <c r="F126" s="40">
        <f>TRUNC(SUM(F121:F125),2)</f>
        <v>3785.29</v>
      </c>
      <c r="H126" s="6"/>
    </row>
    <row r="127" spans="1:8" x14ac:dyDescent="0.25">
      <c r="A127" s="13" t="s">
        <v>8</v>
      </c>
      <c r="B127" s="205" t="s">
        <v>53</v>
      </c>
      <c r="C127" s="205"/>
      <c r="D127" s="205"/>
      <c r="E127" s="205"/>
      <c r="F127" s="37">
        <f>F117</f>
        <v>674.39</v>
      </c>
    </row>
    <row r="128" spans="1:8" ht="15.75" thickBot="1" x14ac:dyDescent="0.3">
      <c r="A128" s="191" t="s">
        <v>73</v>
      </c>
      <c r="B128" s="192"/>
      <c r="C128" s="192"/>
      <c r="D128" s="192"/>
      <c r="E128" s="192"/>
      <c r="F128" s="38">
        <f>TRUNC(F126+F127,2)</f>
        <v>4459.68</v>
      </c>
      <c r="H128" s="6"/>
    </row>
    <row r="129" spans="1:45" ht="15.75" thickBot="1" x14ac:dyDescent="0.3">
      <c r="A129" s="87"/>
      <c r="B129" s="87"/>
      <c r="C129" s="87"/>
      <c r="D129" s="87"/>
      <c r="E129" s="87"/>
      <c r="F129" s="91"/>
      <c r="H129" s="73"/>
    </row>
    <row r="130" spans="1:45" s="82" customFormat="1" x14ac:dyDescent="0.25">
      <c r="A130" s="212" t="s">
        <v>89</v>
      </c>
      <c r="B130" s="213"/>
      <c r="C130" s="213"/>
      <c r="D130" s="213"/>
      <c r="E130" s="213"/>
      <c r="F130" s="213"/>
      <c r="G130" s="214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/>
      <c r="AD130" s="73"/>
      <c r="AE130" s="73"/>
      <c r="AF130" s="73"/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</row>
    <row r="131" spans="1:45" s="82" customFormat="1" ht="60" x14ac:dyDescent="0.25">
      <c r="A131" s="60"/>
      <c r="B131" s="61" t="s">
        <v>90</v>
      </c>
      <c r="C131" s="63" t="s">
        <v>91</v>
      </c>
      <c r="D131" s="63" t="s">
        <v>92</v>
      </c>
      <c r="E131" s="56" t="s">
        <v>93</v>
      </c>
      <c r="F131" s="56" t="s">
        <v>94</v>
      </c>
      <c r="G131" s="57" t="s">
        <v>95</v>
      </c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/>
      <c r="AN131" s="73"/>
      <c r="AO131" s="73"/>
      <c r="AP131" s="73"/>
      <c r="AQ131" s="73"/>
      <c r="AR131" s="73"/>
      <c r="AS131" s="73"/>
    </row>
    <row r="132" spans="1:45" x14ac:dyDescent="0.25">
      <c r="A132" s="94" t="s">
        <v>100</v>
      </c>
      <c r="B132" s="95" t="e">
        <f>#REF!</f>
        <v>#REF!</v>
      </c>
      <c r="C132" s="96">
        <f>F128</f>
        <v>4459.68</v>
      </c>
      <c r="D132" s="97">
        <v>1</v>
      </c>
      <c r="E132" s="98">
        <f>C132*D132</f>
        <v>4459.68</v>
      </c>
      <c r="F132" s="99">
        <v>1</v>
      </c>
      <c r="G132" s="100">
        <f>TRUNC(E132*F132,2)</f>
        <v>4459.68</v>
      </c>
      <c r="H132" s="6"/>
    </row>
    <row r="133" spans="1:45" x14ac:dyDescent="0.25">
      <c r="A133" s="206" t="s">
        <v>96</v>
      </c>
      <c r="B133" s="207"/>
      <c r="C133" s="207"/>
      <c r="D133" s="207"/>
      <c r="E133" s="207"/>
      <c r="F133" s="208"/>
      <c r="G133" s="101">
        <f>G132</f>
        <v>4459.68</v>
      </c>
      <c r="H133" s="6"/>
    </row>
    <row r="134" spans="1:45" x14ac:dyDescent="0.25">
      <c r="A134" s="206" t="s">
        <v>108</v>
      </c>
      <c r="B134" s="207"/>
      <c r="C134" s="207"/>
      <c r="D134" s="207"/>
      <c r="E134" s="207"/>
      <c r="F134" s="208"/>
      <c r="G134" s="101">
        <f>TRUNC(G133*24,2)</f>
        <v>107032.32000000001</v>
      </c>
      <c r="H134" s="6"/>
    </row>
    <row r="135" spans="1:45" ht="15.75" thickBot="1" x14ac:dyDescent="0.3">
      <c r="A135" s="209" t="s">
        <v>98</v>
      </c>
      <c r="B135" s="210"/>
      <c r="C135" s="210"/>
      <c r="D135" s="210"/>
      <c r="E135" s="210"/>
      <c r="F135" s="211"/>
      <c r="G135" s="102">
        <v>0</v>
      </c>
      <c r="H135" s="6"/>
    </row>
    <row r="136" spans="1:45" x14ac:dyDescent="0.25">
      <c r="A136" s="3"/>
      <c r="B136" s="87"/>
      <c r="C136" s="87"/>
      <c r="D136" s="87"/>
      <c r="E136" s="88"/>
      <c r="F136" s="89"/>
      <c r="G136" s="84"/>
      <c r="H136" s="73"/>
    </row>
    <row r="137" spans="1:45" x14ac:dyDescent="0.25">
      <c r="A137" s="160"/>
      <c r="B137" s="160"/>
      <c r="C137" s="160"/>
      <c r="F137" s="119"/>
      <c r="H137" s="73"/>
    </row>
    <row r="138" spans="1:45" x14ac:dyDescent="0.25">
      <c r="B138" s="202"/>
      <c r="C138" s="202"/>
      <c r="D138" s="202"/>
      <c r="E138" s="202"/>
      <c r="F138" s="202"/>
      <c r="H138" s="73"/>
    </row>
    <row r="139" spans="1:45" x14ac:dyDescent="0.25">
      <c r="B139" s="120"/>
      <c r="C139" s="120"/>
      <c r="D139" s="120"/>
      <c r="E139" s="120"/>
      <c r="F139" s="120"/>
      <c r="H139" s="73"/>
    </row>
    <row r="140" spans="1:45" ht="15.75" x14ac:dyDescent="0.25">
      <c r="A140" s="112"/>
      <c r="H140" s="73"/>
    </row>
    <row r="141" spans="1:45" ht="15.75" x14ac:dyDescent="0.25">
      <c r="A141" s="112"/>
      <c r="H141" s="73"/>
    </row>
    <row r="142" spans="1:45" x14ac:dyDescent="0.2">
      <c r="A142" s="113"/>
      <c r="B142" s="85"/>
      <c r="C142" s="85"/>
      <c r="D142" s="85"/>
      <c r="H142" s="73"/>
    </row>
    <row r="143" spans="1:45" x14ac:dyDescent="0.25">
      <c r="A143" s="114"/>
      <c r="B143" s="3"/>
      <c r="C143" s="3"/>
      <c r="D143" s="3"/>
      <c r="H143" s="73"/>
    </row>
    <row r="144" spans="1:45" x14ac:dyDescent="0.2">
      <c r="A144" s="115"/>
      <c r="H144" s="73"/>
    </row>
    <row r="145" spans="8:8" x14ac:dyDescent="0.25">
      <c r="H145" s="73"/>
    </row>
    <row r="146" spans="8:8" x14ac:dyDescent="0.25">
      <c r="H146" s="73"/>
    </row>
    <row r="147" spans="8:8" x14ac:dyDescent="0.25">
      <c r="H147" s="73"/>
    </row>
    <row r="148" spans="8:8" x14ac:dyDescent="0.25">
      <c r="H148" s="73"/>
    </row>
  </sheetData>
  <mergeCells count="111">
    <mergeCell ref="B121:E121"/>
    <mergeCell ref="A104:F104"/>
    <mergeCell ref="A105:F105"/>
    <mergeCell ref="B106:D106"/>
    <mergeCell ref="B107:D107"/>
    <mergeCell ref="B108:D108"/>
    <mergeCell ref="A109:B109"/>
    <mergeCell ref="B111:F111"/>
    <mergeCell ref="A116:D116"/>
    <mergeCell ref="A117:D117"/>
    <mergeCell ref="A119:F119"/>
    <mergeCell ref="A120:E120"/>
    <mergeCell ref="B138:F138"/>
    <mergeCell ref="A137:C137"/>
    <mergeCell ref="B122:E122"/>
    <mergeCell ref="B123:E123"/>
    <mergeCell ref="B124:E124"/>
    <mergeCell ref="B125:E125"/>
    <mergeCell ref="A126:E126"/>
    <mergeCell ref="B127:E127"/>
    <mergeCell ref="A128:E128"/>
    <mergeCell ref="A130:G130"/>
    <mergeCell ref="A133:F133"/>
    <mergeCell ref="A134:F134"/>
    <mergeCell ref="A135:F135"/>
    <mergeCell ref="B86:D86"/>
    <mergeCell ref="G86:AC86"/>
    <mergeCell ref="A87:D87"/>
    <mergeCell ref="A103:D103"/>
    <mergeCell ref="B90:D90"/>
    <mergeCell ref="A91:D91"/>
    <mergeCell ref="B93:E93"/>
    <mergeCell ref="B94:E94"/>
    <mergeCell ref="B95:E95"/>
    <mergeCell ref="A96:D96"/>
    <mergeCell ref="A98:F98"/>
    <mergeCell ref="B99:E99"/>
    <mergeCell ref="B100:E100"/>
    <mergeCell ref="B101:E101"/>
    <mergeCell ref="B102:E102"/>
    <mergeCell ref="B89:D89"/>
    <mergeCell ref="A79:F79"/>
    <mergeCell ref="B80:D80"/>
    <mergeCell ref="B81:D81"/>
    <mergeCell ref="B82:D82"/>
    <mergeCell ref="B84:D84"/>
    <mergeCell ref="G82:AC82"/>
    <mergeCell ref="G83:AC83"/>
    <mergeCell ref="B72:D72"/>
    <mergeCell ref="B73:D73"/>
    <mergeCell ref="B74:D74"/>
    <mergeCell ref="B75:D75"/>
    <mergeCell ref="B76:D76"/>
    <mergeCell ref="A77:D77"/>
    <mergeCell ref="G84:AC84"/>
    <mergeCell ref="B70:D70"/>
    <mergeCell ref="B57:E57"/>
    <mergeCell ref="B58:E58"/>
    <mergeCell ref="B59:E59"/>
    <mergeCell ref="B60:E60"/>
    <mergeCell ref="A61:D61"/>
    <mergeCell ref="B63:E63"/>
    <mergeCell ref="B64:E64"/>
    <mergeCell ref="B65:E65"/>
    <mergeCell ref="B66:E66"/>
    <mergeCell ref="A67:D67"/>
    <mergeCell ref="A69:F69"/>
    <mergeCell ref="A34:F34"/>
    <mergeCell ref="B35:D35"/>
    <mergeCell ref="B36:D36"/>
    <mergeCell ref="B37:D37"/>
    <mergeCell ref="A38:D38"/>
    <mergeCell ref="A40:D40"/>
    <mergeCell ref="B42:D42"/>
    <mergeCell ref="B43:D43"/>
    <mergeCell ref="B56:C56"/>
    <mergeCell ref="A45:A46"/>
    <mergeCell ref="B45:B46"/>
    <mergeCell ref="E45:E46"/>
    <mergeCell ref="B47:D47"/>
    <mergeCell ref="B48:D48"/>
    <mergeCell ref="B49:D49"/>
    <mergeCell ref="B50:D50"/>
    <mergeCell ref="B51:D51"/>
    <mergeCell ref="A52:D52"/>
    <mergeCell ref="B54:C54"/>
    <mergeCell ref="B55:C55"/>
    <mergeCell ref="B85:D85"/>
    <mergeCell ref="B71:D71"/>
    <mergeCell ref="C18:F18"/>
    <mergeCell ref="A24:F24"/>
    <mergeCell ref="B3:E3"/>
    <mergeCell ref="B4:E4"/>
    <mergeCell ref="A6:B6"/>
    <mergeCell ref="A7:B7"/>
    <mergeCell ref="A9:F9"/>
    <mergeCell ref="C10:F10"/>
    <mergeCell ref="C11:F11"/>
    <mergeCell ref="C12:F12"/>
    <mergeCell ref="C13:F13"/>
    <mergeCell ref="A15:F15"/>
    <mergeCell ref="C16:F16"/>
    <mergeCell ref="C17:F17"/>
    <mergeCell ref="C19:F19"/>
    <mergeCell ref="C20:F20"/>
    <mergeCell ref="C21:F21"/>
    <mergeCell ref="C22:F22"/>
    <mergeCell ref="B44:D44"/>
    <mergeCell ref="B25:D25"/>
    <mergeCell ref="B26:E26"/>
    <mergeCell ref="A32:D32"/>
  </mergeCells>
  <pageMargins left="0.59055118110236227" right="0.59055118110236227" top="0.19685039370078741" bottom="0.19685039370078741" header="0" footer="0"/>
  <pageSetup paperSize="9" scale="6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</vt:i4>
      </vt:variant>
    </vt:vector>
  </HeadingPairs>
  <TitlesOfParts>
    <vt:vector size="16" baseType="lpstr">
      <vt:lpstr>Planilha Resumo - Proposta </vt:lpstr>
      <vt:lpstr>eletricista</vt:lpstr>
      <vt:lpstr>bomb hid</vt:lpstr>
      <vt:lpstr>asg</vt:lpstr>
      <vt:lpstr>carregador</vt:lpstr>
      <vt:lpstr>jard</vt:lpstr>
      <vt:lpstr>copa</vt:lpstr>
      <vt:lpstr>rec</vt:lpstr>
      <vt:lpstr>rec 12x36 D</vt:lpstr>
      <vt:lpstr>rec 12x36 N</vt:lpstr>
      <vt:lpstr>enc</vt:lpstr>
      <vt:lpstr>aux apoio adm</vt:lpstr>
      <vt:lpstr>op repro</vt:lpstr>
      <vt:lpstr>asg baca</vt:lpstr>
      <vt:lpstr>rec baca</vt:lpstr>
      <vt:lpstr>'Planilha Resumo - Proposta '!Area_de_impressao</vt:lpstr>
    </vt:vector>
  </TitlesOfParts>
  <Company>Ministério da Educação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Alipio Paulino de Aguiar</dc:creator>
  <cp:lastModifiedBy>Kadija de Caldas Itapary Nicolau</cp:lastModifiedBy>
  <cp:lastPrinted>2024-09-16T11:56:20Z</cp:lastPrinted>
  <dcterms:created xsi:type="dcterms:W3CDTF">2014-01-21T12:35:32Z</dcterms:created>
  <dcterms:modified xsi:type="dcterms:W3CDTF">2024-09-26T12:27:10Z</dcterms:modified>
</cp:coreProperties>
</file>