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er\ucsg\FISCALIZAÇÃO DE ATAS_E_CONTRATOS\CONTRATOS\LICITAÇÃO TERCEIRIZADOS - IMPERATRIZ\PLANILHA FORMAÇÃO DE PREÇO\"/>
    </mc:Choice>
  </mc:AlternateContent>
  <bookViews>
    <workbookView xWindow="-120" yWindow="-120" windowWidth="29040" windowHeight="15720" tabRatio="921"/>
  </bookViews>
  <sheets>
    <sheet name="Planilha Resumo - Proposta " sheetId="40" r:id="rId1"/>
    <sheet name="eletricista" sheetId="44" r:id="rId2"/>
    <sheet name="bomb hid" sheetId="45" r:id="rId3"/>
    <sheet name="asg" sheetId="46" r:id="rId4"/>
    <sheet name="jard" sheetId="48" r:id="rId5"/>
    <sheet name="rec" sheetId="50" r:id="rId6"/>
    <sheet name="enc" sheetId="53" r:id="rId7"/>
    <sheet name="aux apoio adm" sheetId="54" r:id="rId8"/>
    <sheet name="motorista" sheetId="58" r:id="rId9"/>
  </sheets>
  <definedNames>
    <definedName name="_xlnm.Print_Area" localSheetId="3">asg!$A$1:$G$135</definedName>
    <definedName name="_xlnm.Print_Area" localSheetId="7">'aux apoio adm'!$A$2:$G$135</definedName>
    <definedName name="_xlnm.Print_Area" localSheetId="2">'bomb hid'!$A$1:$G$135</definedName>
    <definedName name="_xlnm.Print_Area" localSheetId="1">eletricista!$A$1:$G$135</definedName>
    <definedName name="_xlnm.Print_Area" localSheetId="6">enc!$A$2:$G$135</definedName>
    <definedName name="_xlnm.Print_Area" localSheetId="4">jard!$A$3:$G$135</definedName>
    <definedName name="_xlnm.Print_Area" localSheetId="8">motorista!$A$1:$G$137</definedName>
    <definedName name="_xlnm.Print_Area" localSheetId="0">'Planilha Resumo - Proposta '!$A$1:$L$28</definedName>
    <definedName name="_xlnm.Print_Area" localSheetId="5">rec!$A$2:$G$135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" i="40" l="1"/>
  <c r="F39" i="44"/>
  <c r="F40" i="44" l="1"/>
  <c r="F38" i="44"/>
  <c r="B132" i="44" l="1"/>
  <c r="K21" i="40"/>
  <c r="J19" i="40"/>
  <c r="K19" i="40" s="1"/>
  <c r="J20" i="40"/>
  <c r="K20" i="40" s="1"/>
  <c r="J21" i="40"/>
  <c r="J22" i="40"/>
  <c r="K22" i="40" s="1"/>
  <c r="J23" i="40"/>
  <c r="K23" i="40" s="1"/>
  <c r="J24" i="40"/>
  <c r="K24" i="40" s="1"/>
  <c r="J25" i="40"/>
  <c r="K25" i="40" s="1"/>
  <c r="J18" i="40"/>
  <c r="K18" i="40" s="1"/>
  <c r="I26" i="40"/>
  <c r="J26" i="40" s="1"/>
  <c r="K26" i="40" s="1"/>
  <c r="B133" i="58" l="1"/>
  <c r="E117" i="58"/>
  <c r="E110" i="58"/>
  <c r="E118" i="58" s="1"/>
  <c r="F104" i="58"/>
  <c r="F126" i="58" s="1"/>
  <c r="E88" i="58"/>
  <c r="E73" i="58"/>
  <c r="F55" i="58"/>
  <c r="E52" i="58"/>
  <c r="E76" i="58" s="1"/>
  <c r="E38" i="58"/>
  <c r="F31" i="58"/>
  <c r="F30" i="58"/>
  <c r="F29" i="58"/>
  <c r="F28" i="58"/>
  <c r="F62" i="58" l="1"/>
  <c r="F67" i="58" s="1"/>
  <c r="F32" i="58"/>
  <c r="F76" i="58" s="1"/>
  <c r="E78" i="58"/>
  <c r="F37" i="58" l="1"/>
  <c r="F82" i="58"/>
  <c r="F74" i="58"/>
  <c r="F75" i="58"/>
  <c r="F83" i="58"/>
  <c r="F84" i="58"/>
  <c r="F36" i="58"/>
  <c r="F38" i="58" s="1"/>
  <c r="F39" i="58" s="1"/>
  <c r="F40" i="58" s="1"/>
  <c r="F65" i="58" s="1"/>
  <c r="F85" i="58"/>
  <c r="F86" i="58"/>
  <c r="F122" i="58"/>
  <c r="F73" i="58"/>
  <c r="F77" i="58"/>
  <c r="F91" i="58"/>
  <c r="F92" i="58" s="1"/>
  <c r="F96" i="58" s="1"/>
  <c r="F72" i="58"/>
  <c r="E87" i="54"/>
  <c r="E72" i="54"/>
  <c r="E87" i="53"/>
  <c r="E72" i="53"/>
  <c r="E87" i="50"/>
  <c r="E72" i="50"/>
  <c r="E87" i="48"/>
  <c r="E72" i="48"/>
  <c r="E72" i="46"/>
  <c r="E87" i="46"/>
  <c r="E87" i="45"/>
  <c r="E72" i="45"/>
  <c r="E87" i="44"/>
  <c r="F78" i="58" l="1"/>
  <c r="F124" i="58" s="1"/>
  <c r="F44" i="58"/>
  <c r="F43" i="58"/>
  <c r="F45" i="58"/>
  <c r="F88" i="58"/>
  <c r="F95" i="58" s="1"/>
  <c r="F97" i="58" s="1"/>
  <c r="F125" i="58" s="1"/>
  <c r="F50" i="58"/>
  <c r="F47" i="58"/>
  <c r="F49" i="58"/>
  <c r="F51" i="58"/>
  <c r="F46" i="58"/>
  <c r="F48" i="58"/>
  <c r="F52" i="58" l="1"/>
  <c r="F66" i="58" s="1"/>
  <c r="F68" i="58" s="1"/>
  <c r="F123" i="58"/>
  <c r="F127" i="58" s="1"/>
  <c r="F108" i="58"/>
  <c r="F109" i="58" s="1"/>
  <c r="F56" i="54"/>
  <c r="F56" i="53"/>
  <c r="F56" i="50"/>
  <c r="F56" i="48"/>
  <c r="F56" i="46"/>
  <c r="F110" i="58" l="1"/>
  <c r="F115" i="58" l="1"/>
  <c r="F114" i="58"/>
  <c r="F113" i="58"/>
  <c r="B132" i="54"/>
  <c r="E116" i="54"/>
  <c r="E109" i="54"/>
  <c r="F103" i="54"/>
  <c r="F125" i="54" s="1"/>
  <c r="E52" i="54"/>
  <c r="E75" i="54" s="1"/>
  <c r="E38" i="54"/>
  <c r="F26" i="54"/>
  <c r="B132" i="53"/>
  <c r="E116" i="53"/>
  <c r="E109" i="53"/>
  <c r="F103" i="53"/>
  <c r="F125" i="53" s="1"/>
  <c r="E52" i="53"/>
  <c r="E75" i="53" s="1"/>
  <c r="E38" i="53"/>
  <c r="F26" i="53"/>
  <c r="B132" i="50"/>
  <c r="E116" i="50"/>
  <c r="E109" i="50"/>
  <c r="F103" i="50"/>
  <c r="F125" i="50" s="1"/>
  <c r="E52" i="50"/>
  <c r="E75" i="50" s="1"/>
  <c r="E38" i="50"/>
  <c r="F26" i="50"/>
  <c r="B132" i="48"/>
  <c r="E116" i="48"/>
  <c r="E109" i="48"/>
  <c r="F103" i="48"/>
  <c r="F125" i="48" s="1"/>
  <c r="E52" i="48"/>
  <c r="E75" i="48" s="1"/>
  <c r="E77" i="48" s="1"/>
  <c r="E38" i="48"/>
  <c r="F26" i="48"/>
  <c r="B132" i="46"/>
  <c r="E116" i="46"/>
  <c r="E109" i="46"/>
  <c r="F103" i="46"/>
  <c r="F125" i="46" s="1"/>
  <c r="E52" i="46"/>
  <c r="E75" i="46" s="1"/>
  <c r="E77" i="46" s="1"/>
  <c r="E38" i="46"/>
  <c r="F26" i="46"/>
  <c r="B132" i="45"/>
  <c r="E116" i="45"/>
  <c r="E109" i="45"/>
  <c r="F103" i="45"/>
  <c r="F125" i="45" s="1"/>
  <c r="E52" i="45"/>
  <c r="E75" i="45" s="1"/>
  <c r="E77" i="45" s="1"/>
  <c r="E38" i="45"/>
  <c r="F29" i="45"/>
  <c r="F55" i="44"/>
  <c r="F61" i="44" s="1"/>
  <c r="E77" i="50" l="1"/>
  <c r="E77" i="54"/>
  <c r="E77" i="53"/>
  <c r="F31" i="53"/>
  <c r="F31" i="50"/>
  <c r="F31" i="54"/>
  <c r="F55" i="48"/>
  <c r="F61" i="48" s="1"/>
  <c r="F66" i="48" s="1"/>
  <c r="F31" i="46"/>
  <c r="F117" i="58"/>
  <c r="F118" i="58" s="1"/>
  <c r="F128" i="58" s="1"/>
  <c r="F129" i="58" s="1"/>
  <c r="C133" i="58" s="1"/>
  <c r="E133" i="58" s="1"/>
  <c r="G133" i="58" s="1"/>
  <c r="G134" i="58" s="1"/>
  <c r="E117" i="48"/>
  <c r="E117" i="46"/>
  <c r="F55" i="45"/>
  <c r="F30" i="45"/>
  <c r="E117" i="53"/>
  <c r="E117" i="50"/>
  <c r="E117" i="54"/>
  <c r="F28" i="44"/>
  <c r="E117" i="45"/>
  <c r="F28" i="54"/>
  <c r="F29" i="54"/>
  <c r="F30" i="54"/>
  <c r="F55" i="54"/>
  <c r="F55" i="53"/>
  <c r="F28" i="53"/>
  <c r="F30" i="53"/>
  <c r="F29" i="53"/>
  <c r="F29" i="50"/>
  <c r="F55" i="50"/>
  <c r="F61" i="50" s="1"/>
  <c r="F66" i="50" s="1"/>
  <c r="F30" i="50"/>
  <c r="F28" i="50"/>
  <c r="F29" i="48"/>
  <c r="F31" i="48"/>
  <c r="F28" i="48"/>
  <c r="F30" i="48"/>
  <c r="F30" i="46"/>
  <c r="F28" i="46"/>
  <c r="F29" i="46"/>
  <c r="F55" i="46"/>
  <c r="F61" i="46" s="1"/>
  <c r="F66" i="46" s="1"/>
  <c r="F31" i="45"/>
  <c r="F28" i="45"/>
  <c r="F29" i="44"/>
  <c r="F31" i="44"/>
  <c r="F30" i="44"/>
  <c r="G135" i="58" l="1"/>
  <c r="D24" i="40"/>
  <c r="F24" i="40" s="1"/>
  <c r="G24" i="40" s="1"/>
  <c r="H24" i="40" s="1"/>
  <c r="L24" i="40" s="1"/>
  <c r="F61" i="53"/>
  <c r="F66" i="53" s="1"/>
  <c r="F61" i="54"/>
  <c r="F66" i="54" s="1"/>
  <c r="F61" i="45"/>
  <c r="F66" i="45" s="1"/>
  <c r="F32" i="53"/>
  <c r="F32" i="45"/>
  <c r="F32" i="46"/>
  <c r="F32" i="50"/>
  <c r="F32" i="54"/>
  <c r="F32" i="48"/>
  <c r="F74" i="54" l="1"/>
  <c r="F71" i="54"/>
  <c r="F85" i="54"/>
  <c r="F84" i="54"/>
  <c r="F83" i="54"/>
  <c r="F76" i="54"/>
  <c r="F73" i="54"/>
  <c r="F82" i="54"/>
  <c r="F81" i="54"/>
  <c r="F87" i="54" s="1"/>
  <c r="F72" i="54"/>
  <c r="F75" i="54"/>
  <c r="F76" i="53"/>
  <c r="F84" i="53"/>
  <c r="F81" i="53"/>
  <c r="F83" i="53"/>
  <c r="F82" i="53"/>
  <c r="F73" i="53"/>
  <c r="F85" i="53"/>
  <c r="F74" i="53"/>
  <c r="F71" i="53"/>
  <c r="F72" i="53"/>
  <c r="F75" i="53"/>
  <c r="F81" i="50"/>
  <c r="F83" i="50"/>
  <c r="F76" i="50"/>
  <c r="F71" i="50"/>
  <c r="F85" i="50"/>
  <c r="F84" i="50"/>
  <c r="F74" i="50"/>
  <c r="F82" i="50"/>
  <c r="F73" i="50"/>
  <c r="F72" i="50"/>
  <c r="F75" i="50"/>
  <c r="F82" i="48"/>
  <c r="F84" i="48"/>
  <c r="F81" i="48"/>
  <c r="F85" i="48"/>
  <c r="F76" i="48"/>
  <c r="F71" i="48"/>
  <c r="F73" i="48"/>
  <c r="F74" i="48"/>
  <c r="F83" i="48"/>
  <c r="F75" i="48"/>
  <c r="F72" i="48"/>
  <c r="F82" i="46"/>
  <c r="F81" i="46"/>
  <c r="F76" i="46"/>
  <c r="F73" i="46"/>
  <c r="F74" i="46"/>
  <c r="F83" i="46"/>
  <c r="F71" i="46"/>
  <c r="F85" i="46"/>
  <c r="F84" i="46"/>
  <c r="F72" i="46"/>
  <c r="F75" i="46"/>
  <c r="F84" i="45"/>
  <c r="F83" i="45"/>
  <c r="F82" i="45"/>
  <c r="F81" i="45"/>
  <c r="F85" i="45"/>
  <c r="F76" i="45"/>
  <c r="F74" i="45"/>
  <c r="F73" i="45"/>
  <c r="F71" i="45"/>
  <c r="F75" i="45"/>
  <c r="F72" i="45"/>
  <c r="F37" i="46"/>
  <c r="F121" i="45"/>
  <c r="F36" i="53"/>
  <c r="F37" i="53"/>
  <c r="F36" i="50"/>
  <c r="F90" i="50"/>
  <c r="F91" i="50" s="1"/>
  <c r="F95" i="50" s="1"/>
  <c r="F90" i="54"/>
  <c r="F91" i="54" s="1"/>
  <c r="F95" i="54" s="1"/>
  <c r="F121" i="50"/>
  <c r="F90" i="48"/>
  <c r="F91" i="48" s="1"/>
  <c r="F95" i="48" s="1"/>
  <c r="F90" i="53"/>
  <c r="F91" i="53" s="1"/>
  <c r="F95" i="53" s="1"/>
  <c r="F121" i="53"/>
  <c r="F36" i="48"/>
  <c r="F37" i="50"/>
  <c r="F37" i="45"/>
  <c r="F36" i="45"/>
  <c r="F90" i="45"/>
  <c r="F91" i="45" s="1"/>
  <c r="F95" i="45" s="1"/>
  <c r="F121" i="46"/>
  <c r="F36" i="54"/>
  <c r="F36" i="46"/>
  <c r="F90" i="46"/>
  <c r="F91" i="46" s="1"/>
  <c r="F95" i="46" s="1"/>
  <c r="F121" i="48"/>
  <c r="F37" i="48"/>
  <c r="F121" i="54"/>
  <c r="F37" i="54"/>
  <c r="E72" i="44"/>
  <c r="F77" i="48" l="1"/>
  <c r="F77" i="45"/>
  <c r="F123" i="45" s="1"/>
  <c r="F77" i="53"/>
  <c r="F123" i="53" s="1"/>
  <c r="F77" i="46"/>
  <c r="F123" i="46" s="1"/>
  <c r="F87" i="50"/>
  <c r="F94" i="50" s="1"/>
  <c r="F96" i="50" s="1"/>
  <c r="F124" i="50" s="1"/>
  <c r="F87" i="53"/>
  <c r="F94" i="53" s="1"/>
  <c r="F96" i="53" s="1"/>
  <c r="F124" i="53" s="1"/>
  <c r="F77" i="54"/>
  <c r="F77" i="50"/>
  <c r="F123" i="50" s="1"/>
  <c r="F87" i="46"/>
  <c r="F94" i="46" s="1"/>
  <c r="F96" i="46" s="1"/>
  <c r="F124" i="46" s="1"/>
  <c r="F87" i="48"/>
  <c r="F94" i="48" s="1"/>
  <c r="F96" i="48" s="1"/>
  <c r="F124" i="48" s="1"/>
  <c r="F38" i="46"/>
  <c r="F39" i="46" s="1"/>
  <c r="F40" i="46" s="1"/>
  <c r="F64" i="46" s="1"/>
  <c r="F87" i="45"/>
  <c r="F94" i="45" s="1"/>
  <c r="F96" i="45" s="1"/>
  <c r="F124" i="45" s="1"/>
  <c r="F38" i="54"/>
  <c r="F39" i="54" s="1"/>
  <c r="F40" i="54" s="1"/>
  <c r="F48" i="54" s="1"/>
  <c r="F38" i="50"/>
  <c r="F39" i="50" s="1"/>
  <c r="F40" i="50" s="1"/>
  <c r="F50" i="50" s="1"/>
  <c r="F38" i="48"/>
  <c r="F39" i="48" s="1"/>
  <c r="F40" i="48" s="1"/>
  <c r="F50" i="48" s="1"/>
  <c r="F38" i="45"/>
  <c r="F39" i="45" s="1"/>
  <c r="F40" i="45" s="1"/>
  <c r="F50" i="45" s="1"/>
  <c r="F64" i="50"/>
  <c r="F94" i="54"/>
  <c r="F96" i="54" s="1"/>
  <c r="F124" i="54" s="1"/>
  <c r="F44" i="50"/>
  <c r="F49" i="50"/>
  <c r="F123" i="48"/>
  <c r="F123" i="54"/>
  <c r="F49" i="54"/>
  <c r="F47" i="54"/>
  <c r="F50" i="54"/>
  <c r="E116" i="44"/>
  <c r="E109" i="44"/>
  <c r="F103" i="44"/>
  <c r="F125" i="44" s="1"/>
  <c r="F66" i="44"/>
  <c r="E52" i="44"/>
  <c r="E38" i="44"/>
  <c r="F51" i="48" l="1"/>
  <c r="F64" i="48"/>
  <c r="F48" i="46"/>
  <c r="F45" i="46"/>
  <c r="F47" i="46"/>
  <c r="F50" i="46"/>
  <c r="F64" i="54"/>
  <c r="F45" i="50"/>
  <c r="F52" i="50" s="1"/>
  <c r="F65" i="50" s="1"/>
  <c r="F67" i="50" s="1"/>
  <c r="F107" i="50" s="1"/>
  <c r="F108" i="50" s="1"/>
  <c r="F51" i="54"/>
  <c r="F46" i="54"/>
  <c r="F43" i="54"/>
  <c r="F52" i="54" s="1"/>
  <c r="F65" i="54" s="1"/>
  <c r="F67" i="54" s="1"/>
  <c r="F47" i="50"/>
  <c r="F48" i="50"/>
  <c r="F43" i="46"/>
  <c r="F51" i="50"/>
  <c r="F43" i="50"/>
  <c r="F45" i="54"/>
  <c r="F44" i="46"/>
  <c r="F46" i="50"/>
  <c r="F46" i="46"/>
  <c r="F44" i="54"/>
  <c r="F49" i="46"/>
  <c r="F44" i="48"/>
  <c r="F49" i="48"/>
  <c r="F46" i="48"/>
  <c r="F43" i="48"/>
  <c r="F45" i="48"/>
  <c r="F47" i="48"/>
  <c r="F48" i="48"/>
  <c r="F51" i="46"/>
  <c r="F48" i="45"/>
  <c r="F45" i="45"/>
  <c r="F49" i="45"/>
  <c r="F46" i="45"/>
  <c r="F51" i="45"/>
  <c r="F44" i="45"/>
  <c r="F43" i="45"/>
  <c r="F64" i="45"/>
  <c r="F47" i="45"/>
  <c r="E75" i="44"/>
  <c r="E77" i="44" s="1"/>
  <c r="E117" i="44"/>
  <c r="F52" i="48" l="1"/>
  <c r="F65" i="48" s="1"/>
  <c r="F67" i="48" s="1"/>
  <c r="F122" i="48" s="1"/>
  <c r="F126" i="48" s="1"/>
  <c r="F52" i="46"/>
  <c r="F65" i="46" s="1"/>
  <c r="F67" i="46" s="1"/>
  <c r="F122" i="46" s="1"/>
  <c r="F126" i="46" s="1"/>
  <c r="F52" i="45"/>
  <c r="F65" i="45" s="1"/>
  <c r="F67" i="45" s="1"/>
  <c r="F107" i="45" s="1"/>
  <c r="F108" i="45" s="1"/>
  <c r="F109" i="45" s="1"/>
  <c r="F112" i="45" s="1"/>
  <c r="F122" i="50"/>
  <c r="F126" i="50" s="1"/>
  <c r="F122" i="54"/>
  <c r="F126" i="54" s="1"/>
  <c r="F107" i="54"/>
  <c r="F108" i="54" s="1"/>
  <c r="F109" i="50"/>
  <c r="F32" i="44"/>
  <c r="F107" i="46" l="1"/>
  <c r="F108" i="46" s="1"/>
  <c r="F109" i="46" s="1"/>
  <c r="F112" i="46" s="1"/>
  <c r="F107" i="48"/>
  <c r="F108" i="48" s="1"/>
  <c r="F109" i="48" s="1"/>
  <c r="F85" i="44"/>
  <c r="F81" i="44"/>
  <c r="F113" i="45"/>
  <c r="F114" i="45"/>
  <c r="F122" i="45"/>
  <c r="F126" i="45" s="1"/>
  <c r="F71" i="44"/>
  <c r="F109" i="54"/>
  <c r="F114" i="50"/>
  <c r="F112" i="50"/>
  <c r="F113" i="50"/>
  <c r="F114" i="46"/>
  <c r="F121" i="44"/>
  <c r="F37" i="44"/>
  <c r="F83" i="44"/>
  <c r="F90" i="44"/>
  <c r="F91" i="44" s="1"/>
  <c r="F95" i="44" s="1"/>
  <c r="F75" i="44"/>
  <c r="F76" i="44"/>
  <c r="F84" i="44"/>
  <c r="F72" i="44"/>
  <c r="F82" i="44"/>
  <c r="F73" i="44"/>
  <c r="F36" i="44"/>
  <c r="F74" i="44"/>
  <c r="F113" i="46" l="1"/>
  <c r="F116" i="45"/>
  <c r="F117" i="45" s="1"/>
  <c r="F127" i="45" s="1"/>
  <c r="F128" i="45" s="1"/>
  <c r="C132" i="45" s="1"/>
  <c r="F113" i="54"/>
  <c r="F114" i="54"/>
  <c r="F112" i="54"/>
  <c r="F116" i="50"/>
  <c r="F117" i="50" s="1"/>
  <c r="F127" i="50" s="1"/>
  <c r="F128" i="50" s="1"/>
  <c r="C132" i="50" s="1"/>
  <c r="D22" i="40" s="1"/>
  <c r="F114" i="48"/>
  <c r="F112" i="48"/>
  <c r="F113" i="48"/>
  <c r="F116" i="46"/>
  <c r="F117" i="46" s="1"/>
  <c r="F127" i="46" s="1"/>
  <c r="F77" i="44"/>
  <c r="F123" i="44" s="1"/>
  <c r="F87" i="44"/>
  <c r="F94" i="44" s="1"/>
  <c r="F96" i="44" s="1"/>
  <c r="F124" i="44" s="1"/>
  <c r="F43" i="44"/>
  <c r="F128" i="46" l="1"/>
  <c r="C132" i="46" s="1"/>
  <c r="D19" i="40"/>
  <c r="F19" i="40" s="1"/>
  <c r="G19" i="40" s="1"/>
  <c r="H19" i="40" s="1"/>
  <c r="L19" i="40" s="1"/>
  <c r="E132" i="45"/>
  <c r="G132" i="45" s="1"/>
  <c r="G134" i="45" s="1"/>
  <c r="F64" i="44"/>
  <c r="F49" i="44"/>
  <c r="F47" i="44"/>
  <c r="F51" i="44"/>
  <c r="F45" i="44"/>
  <c r="F50" i="44"/>
  <c r="F44" i="44"/>
  <c r="F46" i="44"/>
  <c r="F48" i="44"/>
  <c r="E132" i="50"/>
  <c r="G132" i="50" s="1"/>
  <c r="G133" i="50" s="1"/>
  <c r="G134" i="50" s="1"/>
  <c r="F22" i="40"/>
  <c r="G22" i="40" s="1"/>
  <c r="H22" i="40" s="1"/>
  <c r="L22" i="40" s="1"/>
  <c r="F116" i="54"/>
  <c r="F117" i="54" s="1"/>
  <c r="F127" i="54" s="1"/>
  <c r="F128" i="54" s="1"/>
  <c r="C132" i="54" s="1"/>
  <c r="D25" i="40" s="1"/>
  <c r="F116" i="48"/>
  <c r="F117" i="48" s="1"/>
  <c r="F127" i="48" s="1"/>
  <c r="F128" i="48" s="1"/>
  <c r="C132" i="48" s="1"/>
  <c r="D21" i="40" s="1"/>
  <c r="F21" i="40" s="1"/>
  <c r="E132" i="46" l="1"/>
  <c r="G132" i="46" s="1"/>
  <c r="G133" i="46" s="1"/>
  <c r="G134" i="46" s="1"/>
  <c r="D20" i="40"/>
  <c r="F20" i="40" s="1"/>
  <c r="G20" i="40" s="1"/>
  <c r="H20" i="40" s="1"/>
  <c r="L20" i="40" s="1"/>
  <c r="F52" i="44"/>
  <c r="F65" i="44" s="1"/>
  <c r="F67" i="44" s="1"/>
  <c r="F122" i="44" s="1"/>
  <c r="F126" i="44" s="1"/>
  <c r="E132" i="54"/>
  <c r="G132" i="54" s="1"/>
  <c r="G133" i="54" s="1"/>
  <c r="G134" i="54" s="1"/>
  <c r="E132" i="48"/>
  <c r="G132" i="48" s="1"/>
  <c r="G133" i="48" s="1"/>
  <c r="G134" i="48" s="1"/>
  <c r="G21" i="40" l="1"/>
  <c r="H21" i="40" s="1"/>
  <c r="L21" i="40" s="1"/>
  <c r="F25" i="40"/>
  <c r="G25" i="40" s="1"/>
  <c r="H25" i="40" s="1"/>
  <c r="L25" i="40" s="1"/>
  <c r="F107" i="44"/>
  <c r="F108" i="44" s="1"/>
  <c r="F109" i="44" l="1"/>
  <c r="F112" i="44" s="1"/>
  <c r="F113" i="44" l="1"/>
  <c r="F114" i="44"/>
  <c r="F116" i="44" l="1"/>
  <c r="F117" i="44" s="1"/>
  <c r="F127" i="44" s="1"/>
  <c r="F128" i="44" s="1"/>
  <c r="C132" i="44" s="1"/>
  <c r="D18" i="40" s="1"/>
  <c r="F18" i="40" s="1"/>
  <c r="G18" i="40" l="1"/>
  <c r="H18" i="40" s="1"/>
  <c r="E132" i="44"/>
  <c r="G132" i="44" s="1"/>
  <c r="G133" i="44" s="1"/>
  <c r="G134" i="44" s="1"/>
  <c r="F38" i="53"/>
  <c r="F39" i="53" s="1"/>
  <c r="F40" i="53" s="1"/>
  <c r="F50" i="53" l="1"/>
  <c r="F43" i="53"/>
  <c r="F48" i="53"/>
  <c r="F44" i="53"/>
  <c r="F47" i="53"/>
  <c r="F49" i="53"/>
  <c r="F45" i="53"/>
  <c r="F46" i="53"/>
  <c r="F64" i="53"/>
  <c r="F51" i="53"/>
  <c r="F52" i="53" l="1"/>
  <c r="F65" i="53" s="1"/>
  <c r="F67" i="53"/>
  <c r="F122" i="53" l="1"/>
  <c r="F126" i="53" s="1"/>
  <c r="F107" i="53"/>
  <c r="F108" i="53" l="1"/>
  <c r="F109" i="53" s="1"/>
  <c r="F112" i="53" l="1"/>
  <c r="F114" i="53"/>
  <c r="F113" i="53"/>
  <c r="F116" i="53" l="1"/>
  <c r="F117" i="53" s="1"/>
  <c r="F127" i="53" s="1"/>
  <c r="F128" i="53" s="1"/>
  <c r="C132" i="53" s="1"/>
  <c r="D23" i="40" s="1"/>
  <c r="F23" i="40" s="1"/>
  <c r="E132" i="53" l="1"/>
  <c r="G132" i="53" s="1"/>
  <c r="G133" i="53" s="1"/>
  <c r="G134" i="53" s="1"/>
  <c r="F26" i="40"/>
  <c r="G23" i="40" l="1"/>
  <c r="G26" i="40" l="1"/>
  <c r="H26" i="40" s="1"/>
  <c r="L26" i="40" s="1"/>
  <c r="H23" i="40"/>
  <c r="L23" i="40" s="1"/>
</calcChain>
</file>

<file path=xl/sharedStrings.xml><?xml version="1.0" encoding="utf-8"?>
<sst xmlns="http://schemas.openxmlformats.org/spreadsheetml/2006/main" count="1742" uniqueCount="168">
  <si>
    <t>A</t>
  </si>
  <si>
    <t>B</t>
  </si>
  <si>
    <t>C</t>
  </si>
  <si>
    <t>D</t>
  </si>
  <si>
    <t>Salário mínimo oficial vigente da categoria</t>
  </si>
  <si>
    <t>Composição da Remuneração</t>
  </si>
  <si>
    <t>Valor (R$)</t>
  </si>
  <si>
    <t>E</t>
  </si>
  <si>
    <t>F</t>
  </si>
  <si>
    <t>G</t>
  </si>
  <si>
    <t>H</t>
  </si>
  <si>
    <t>Benefícios Mensais e Diários</t>
  </si>
  <si>
    <t>Uniformes</t>
  </si>
  <si>
    <t>4.1</t>
  </si>
  <si>
    <t>INSS</t>
  </si>
  <si>
    <t>INCRA</t>
  </si>
  <si>
    <t>Salário educação</t>
  </si>
  <si>
    <t>FGTS</t>
  </si>
  <si>
    <t>SEBRAE</t>
  </si>
  <si>
    <t>Total</t>
  </si>
  <si>
    <t>4.2</t>
  </si>
  <si>
    <t>Provisão para Rescisão</t>
  </si>
  <si>
    <t>Custos Indiretos, Tributos e Lucro</t>
  </si>
  <si>
    <t>Custos indiretos</t>
  </si>
  <si>
    <t>Tributos</t>
  </si>
  <si>
    <t>Lucro</t>
  </si>
  <si>
    <t>Módulo 1 - Composição da Remuneração</t>
  </si>
  <si>
    <t>Módulo 2 - Encargos e Benefícios Anuais, Mensais e Diários</t>
  </si>
  <si>
    <t>2.1</t>
  </si>
  <si>
    <t>13º (décimo terceiro) Salário, Férias e Adicional de Férias</t>
  </si>
  <si>
    <t>13º (décimo terceiro) Salário</t>
  </si>
  <si>
    <t>Férias e Adicional de Férias</t>
  </si>
  <si>
    <t>2.2</t>
  </si>
  <si>
    <t>Encargos Previdenciários (GPS), Fundo de Garantia por Tempo de Serviço (FGTS) e outras contribuições.</t>
  </si>
  <si>
    <t>SENAI - SENAC</t>
  </si>
  <si>
    <t>2.3</t>
  </si>
  <si>
    <t>Assistência Médica e Familiar</t>
  </si>
  <si>
    <t>Aviso Prévio Indenizado</t>
  </si>
  <si>
    <t>Incidência do FGTS sobre o Aviso Prévio Indenizado</t>
  </si>
  <si>
    <t>Incidência de GPS, FGTS e outras contribuições sobre o Aviso Prévio Trabalhado</t>
  </si>
  <si>
    <t>Multa do FGTS e contribuição social sobre o Aviso Prévio Trabalhado</t>
  </si>
  <si>
    <t>Multa do FGTS e contribuição social sobre o Aviso Prévio Indenizado</t>
  </si>
  <si>
    <t>Aviso Prévio Trabalhado</t>
  </si>
  <si>
    <t>Módulo 3 - Provisão para Rescisão</t>
  </si>
  <si>
    <t>Módulo 4 - Custo de Reposição do Profissional Ausente</t>
  </si>
  <si>
    <t>Substituto nas Ausências Legais</t>
  </si>
  <si>
    <t>Substituto na cobertura de Ausências Legais</t>
  </si>
  <si>
    <t>Substituto na cobertura de Ausência por acidente de trabalho</t>
  </si>
  <si>
    <t>Substituto na cobertura de Outras ausências (especificar)</t>
  </si>
  <si>
    <t>Substituto na cobertura de Afastamento Maternidade</t>
  </si>
  <si>
    <t>Substituto na Intrajornada</t>
  </si>
  <si>
    <t>Substituto na cobertura de Intervalo para repouso ou alimentação</t>
  </si>
  <si>
    <t>Módulo 5 - Insumos Diversos</t>
  </si>
  <si>
    <t>Módulo 6 - Custos Indiretos, Tributos e Lucro</t>
  </si>
  <si>
    <t>Incidência do submódulo 2.2 sobre 13º Salário, férias e Adicional de Férias</t>
  </si>
  <si>
    <t>PLANILHA DE CUSTOS E FORMAÇÃO DE PREÇOS</t>
  </si>
  <si>
    <t>Percentual (%)</t>
  </si>
  <si>
    <t>Salário base</t>
  </si>
  <si>
    <t>1.1</t>
  </si>
  <si>
    <t>SESC ou SESI</t>
  </si>
  <si>
    <t>Auxílio creche</t>
  </si>
  <si>
    <t>Seguro de vida, invalidez e funeral</t>
  </si>
  <si>
    <t>Resumo do Módulo 2 - Encargos e Benefícios Anuais, Mensais e Diários</t>
  </si>
  <si>
    <t>Resumo do Módulo 4 - Custo de Reposição do Profissional Ausente</t>
  </si>
  <si>
    <t>C.1</t>
  </si>
  <si>
    <t>C.2</t>
  </si>
  <si>
    <t>C.3</t>
  </si>
  <si>
    <t>Tributos Federais (especificar)</t>
  </si>
  <si>
    <t>Tributos Municipais  (especificar)</t>
  </si>
  <si>
    <t>Quadro-Resumo do Custo por Posto de Trabalho</t>
  </si>
  <si>
    <t>Subtotal 01 (A + B +C+ D+E)</t>
  </si>
  <si>
    <t>Subtotal 01 (A + B)</t>
  </si>
  <si>
    <t xml:space="preserve"> Subtotal 02 (Tributos)</t>
  </si>
  <si>
    <t>Subtotal 02 (A + B +C+ D+E+F)</t>
  </si>
  <si>
    <t>Subtotal</t>
  </si>
  <si>
    <t>Quadro-Resumo da composição geral custo e formação de preços</t>
  </si>
  <si>
    <t>RESULTADO CONSOLIDADO - PROPOSTA</t>
  </si>
  <si>
    <t>ANEXO I</t>
  </si>
  <si>
    <t>Substituto na cobertura de Licença Paternidade</t>
  </si>
  <si>
    <t>Módulos de custos e composição de preço</t>
  </si>
  <si>
    <t>Resumo do custo por categoria profissional/posto de trabalho</t>
  </si>
  <si>
    <t>Adicional de Insalubridade</t>
  </si>
  <si>
    <t>RAT</t>
  </si>
  <si>
    <t>FAT</t>
  </si>
  <si>
    <t>PIS</t>
  </si>
  <si>
    <t>COFINS</t>
  </si>
  <si>
    <t>Outros Tributos  (especificar)</t>
  </si>
  <si>
    <t>C.4</t>
  </si>
  <si>
    <t>ISS</t>
  </si>
  <si>
    <t>QUADRO RESUMO - VALOR MENSAL DOS SERVIÇOS</t>
  </si>
  <si>
    <t>Tipo de Serviço (A)</t>
  </si>
  <si>
    <t>Valor Proposto por Empregado (B)</t>
  </si>
  <si>
    <t>Qtde. de Empregados por Posto (C )</t>
  </si>
  <si>
    <t>Valor Proposto por Posto (D) = (B x C)</t>
  </si>
  <si>
    <t>Qtde. de Postos (E)</t>
  </si>
  <si>
    <t>Valor Total do Serviço           (F) = (D x E)</t>
  </si>
  <si>
    <t>Valor mensal dos serviços</t>
  </si>
  <si>
    <t>Auxílio-Refeição/Alimentação</t>
  </si>
  <si>
    <t>Valor da Proposta para X (nº de anos por extenso) anos de vigência contratual</t>
  </si>
  <si>
    <t>Valor Proposto por Empregado</t>
  </si>
  <si>
    <t>1.</t>
  </si>
  <si>
    <t>Qtde dias</t>
  </si>
  <si>
    <t>Valor Unit.</t>
  </si>
  <si>
    <t>Insumos Diversos (Custo mensal por empregado)</t>
  </si>
  <si>
    <t xml:space="preserve">Processo n° </t>
  </si>
  <si>
    <t xml:space="preserve">Pregão Eletrônico nº </t>
  </si>
  <si>
    <t>Seguro Acidente do Trabalho - SAT (RAT x FAT)</t>
  </si>
  <si>
    <t>Sal. Mínimo</t>
  </si>
  <si>
    <t>Valor anual dos serviços</t>
  </si>
  <si>
    <t>Transporte (dias*2*R$)-(sal.base*6%)</t>
  </si>
  <si>
    <t xml:space="preserve">Qtde. de Profissionais por Posto </t>
  </si>
  <si>
    <t>Data de apresentação da proposta (DD/MM/AA)</t>
  </si>
  <si>
    <t>Descrição do Serviço</t>
  </si>
  <si>
    <t>Nº de meses da execução contratual</t>
  </si>
  <si>
    <t>Equipamentos</t>
  </si>
  <si>
    <t>Exames - PPRA - PCMSO</t>
  </si>
  <si>
    <t xml:space="preserve">Valor Mensal do Serviço           </t>
  </si>
  <si>
    <t>Hora extra 50% - sábados</t>
  </si>
  <si>
    <t>Hora extra 100% - feriados</t>
  </si>
  <si>
    <t>Hora extra 100% - domingos</t>
  </si>
  <si>
    <t>Cobertura de folga - 1 domingo mês</t>
  </si>
  <si>
    <t>Cesta básica</t>
  </si>
  <si>
    <t>Materiais</t>
  </si>
  <si>
    <t xml:space="preserve">Identificação do(s) Posto(s) de Trabalho </t>
  </si>
  <si>
    <t>Categoria profissional</t>
  </si>
  <si>
    <t>Jornada (30H/44H/12x36)</t>
  </si>
  <si>
    <t>Quantidade de profissionais por posto</t>
  </si>
  <si>
    <t>Quantidade de postos</t>
  </si>
  <si>
    <t>Dados complementares para composição dos custos referentes à mão de obra</t>
  </si>
  <si>
    <t>Tipo de serviço/jornada (mesmo serviço com características distintas)</t>
  </si>
  <si>
    <t>Classificação Brasileira de Ocupações (CBO)</t>
  </si>
  <si>
    <t>Data base da categoria (dia/mês/ano)</t>
  </si>
  <si>
    <t>Sindicato</t>
  </si>
  <si>
    <t>CCT/ACT (ano/ano)</t>
  </si>
  <si>
    <t>Regime Tributário do proponente</t>
  </si>
  <si>
    <t>Lucro Presumido</t>
  </si>
  <si>
    <t>Eletricista</t>
  </si>
  <si>
    <t>Bombeiro hidráulico</t>
  </si>
  <si>
    <t>Auxiliar de Serviços Gerais</t>
  </si>
  <si>
    <t>Jardineiro</t>
  </si>
  <si>
    <t>Recepcionista</t>
  </si>
  <si>
    <t>Encarregado</t>
  </si>
  <si>
    <t>Auxiliar de apoio administrativo</t>
  </si>
  <si>
    <t>Valores Totais - Mensal e Global</t>
  </si>
  <si>
    <t>Apoio Administrativo</t>
  </si>
  <si>
    <t>SEAC / MA</t>
  </si>
  <si>
    <t>01 de Janeiro</t>
  </si>
  <si>
    <t>MA000102/2024</t>
  </si>
  <si>
    <t>Adicional de Periculosidade</t>
  </si>
  <si>
    <t>Substituto na cobertura de Férias</t>
  </si>
  <si>
    <t xml:space="preserve">Módulo 4 - Custo de Reposição do Profissional Ausente </t>
  </si>
  <si>
    <t xml:space="preserve">Substituto nas Ausências Legais </t>
  </si>
  <si>
    <t>Motorista</t>
  </si>
  <si>
    <t>Auxílio de assistência e cuidado pessoal</t>
  </si>
  <si>
    <t xml:space="preserve">Valor Anual </t>
  </si>
  <si>
    <t>Valor Quinquenal</t>
  </si>
  <si>
    <t>Valor Mensal Diárias</t>
  </si>
  <si>
    <t>Valor Anual Diárias</t>
  </si>
  <si>
    <t>Valor Total (SERVIÇOS + DIÁRIAS)</t>
  </si>
  <si>
    <t>Valor Quinquenal  Diárias</t>
  </si>
  <si>
    <t>Contratação de serviços continuados de asseio, limpeza, conservação e higienização, jardinagem, bombeiro hidráulico, eletricista, recepção, auxiliar
de apoio administrativo e motorista,  compreendendo mão de obra, materiais, utensílios e equipamentos, conforme condições, quantidades e exigências estabelecidas neste Edital e seus anexos.</t>
  </si>
  <si>
    <t xml:space="preserve"> </t>
  </si>
  <si>
    <t>CONVENÇÃO COLETIVA DE TRABALHO 2025</t>
  </si>
  <si>
    <t>MA000125/2024</t>
  </si>
  <si>
    <t>MA000111/2025</t>
  </si>
  <si>
    <t>PRÊMIO ASSIDUIDADE/ SAÚDE</t>
  </si>
  <si>
    <t>PRÊMIO ASSIDUIDADE/SAÚDE</t>
  </si>
  <si>
    <t>MA000121/2025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</si>
</sst>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\-??_);_(@_)"/>
    <numFmt numFmtId="166" formatCode="_-[$R$-416]\ * #,##0.00_-;\-[$R$-416]\ * #,##0.00_-;_-[$R$-416]\ * &quot;-&quot;??_-;_-@_-"/>
    <numFmt numFmtId="167" formatCode="_(&quot;R$ &quot;* #,##0.00_);_(&quot;R$ &quot;* \(#,##0.00\);_(&quot;R$ &quot;* \-??_);_(@_)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2"/>
      <color theme="1"/>
      <name val="Calibri"/>
      <family val="2"/>
      <scheme val="minor"/>
    </font>
    <font>
      <sz val="2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rgb="FF000000"/>
      <name val="Cambria"/>
      <family val="1"/>
      <scheme val="major"/>
    </font>
    <font>
      <b/>
      <sz val="10"/>
      <color rgb="FF000000"/>
      <name val="Cambria"/>
      <family val="1"/>
      <scheme val="major"/>
    </font>
    <font>
      <sz val="5"/>
      <name val="Calibri"/>
      <family val="2"/>
      <scheme val="minor"/>
    </font>
    <font>
      <sz val="5"/>
      <color theme="1"/>
      <name val="Calibri"/>
      <family val="2"/>
      <scheme val="minor"/>
    </font>
    <font>
      <sz val="9"/>
      <color rgb="FF00000A"/>
      <name val="Arial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9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rgb="FFCCCCFF"/>
      </patternFill>
    </fill>
    <fill>
      <patternFill patternType="solid">
        <fgColor theme="6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1" fillId="0" borderId="0" applyFill="0" applyBorder="0" applyAlignment="0" applyProtection="0"/>
    <xf numFmtId="0" fontId="1" fillId="0" borderId="0"/>
    <xf numFmtId="0" fontId="2" fillId="0" borderId="0"/>
    <xf numFmtId="0" fontId="2" fillId="0" borderId="0"/>
    <xf numFmtId="0" fontId="1" fillId="0" borderId="0"/>
    <xf numFmtId="0" fontId="20" fillId="0" borderId="0"/>
    <xf numFmtId="167" fontId="20" fillId="0" borderId="0" applyBorder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43" fontId="20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304">
    <xf numFmtId="0" fontId="0" fillId="0" borderId="0" xfId="0"/>
    <xf numFmtId="0" fontId="5" fillId="0" borderId="0" xfId="0" applyFont="1" applyAlignment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10" fontId="6" fillId="0" borderId="2" xfId="0" applyNumberFormat="1" applyFont="1" applyBorder="1" applyAlignment="1">
      <alignment horizontal="center" vertical="center" wrapText="1"/>
    </xf>
    <xf numFmtId="10" fontId="6" fillId="0" borderId="2" xfId="2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5" fillId="2" borderId="0" xfId="0" applyFont="1" applyFill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0" fontId="5" fillId="2" borderId="0" xfId="0" applyNumberFormat="1" applyFont="1" applyFill="1" applyAlignment="1">
      <alignment horizontal="center" vertical="center" wrapText="1"/>
    </xf>
    <xf numFmtId="43" fontId="5" fillId="2" borderId="0" xfId="3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vertical="center"/>
    </xf>
    <xf numFmtId="0" fontId="5" fillId="3" borderId="10" xfId="0" applyFont="1" applyFill="1" applyBorder="1" applyAlignment="1">
      <alignment horizontal="center" vertical="center" wrapText="1"/>
    </xf>
    <xf numFmtId="10" fontId="5" fillId="3" borderId="2" xfId="0" applyNumberFormat="1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44" fontId="6" fillId="0" borderId="10" xfId="1" applyFont="1" applyFill="1" applyBorder="1" applyAlignment="1" applyProtection="1">
      <alignment vertical="center"/>
    </xf>
    <xf numFmtId="44" fontId="6" fillId="0" borderId="10" xfId="1" applyFont="1" applyFill="1" applyBorder="1" applyAlignment="1" applyProtection="1">
      <alignment horizontal="center" vertical="center"/>
      <protection locked="0"/>
    </xf>
    <xf numFmtId="44" fontId="6" fillId="0" borderId="10" xfId="1" applyFont="1" applyFill="1" applyBorder="1" applyAlignment="1" applyProtection="1">
      <alignment horizontal="center" vertical="center" wrapText="1"/>
    </xf>
    <xf numFmtId="44" fontId="6" fillId="0" borderId="10" xfId="1" applyFont="1" applyFill="1" applyBorder="1" applyAlignment="1" applyProtection="1">
      <alignment horizontal="center" vertical="center" wrapText="1"/>
      <protection locked="0"/>
    </xf>
    <xf numFmtId="10" fontId="5" fillId="3" borderId="12" xfId="0" applyNumberFormat="1" applyFont="1" applyFill="1" applyBorder="1" applyAlignment="1">
      <alignment horizontal="center" vertical="center" wrapText="1"/>
    </xf>
    <xf numFmtId="44" fontId="5" fillId="3" borderId="10" xfId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164" fontId="6" fillId="0" borderId="10" xfId="1" applyNumberFormat="1" applyFont="1" applyFill="1" applyBorder="1" applyAlignment="1">
      <alignment vertical="center" wrapText="1"/>
    </xf>
    <xf numFmtId="43" fontId="5" fillId="3" borderId="13" xfId="0" applyNumberFormat="1" applyFont="1" applyFill="1" applyBorder="1" applyAlignment="1">
      <alignment vertical="center" wrapText="1"/>
    </xf>
    <xf numFmtId="44" fontId="6" fillId="0" borderId="10" xfId="1" applyFont="1" applyFill="1" applyBorder="1" applyAlignment="1">
      <alignment horizontal="center" vertical="center" wrapText="1"/>
    </xf>
    <xf numFmtId="44" fontId="5" fillId="3" borderId="13" xfId="1" applyFont="1" applyFill="1" applyBorder="1" applyAlignment="1">
      <alignment horizontal="center" vertical="center" wrapText="1"/>
    </xf>
    <xf numFmtId="44" fontId="6" fillId="0" borderId="10" xfId="1" applyFont="1" applyFill="1" applyBorder="1" applyAlignment="1" applyProtection="1">
      <alignment horizontal="center" vertical="center"/>
    </xf>
    <xf numFmtId="44" fontId="6" fillId="0" borderId="10" xfId="1" applyFont="1" applyFill="1" applyBorder="1" applyAlignment="1">
      <alignment vertical="center" wrapText="1"/>
    </xf>
    <xf numFmtId="44" fontId="5" fillId="3" borderId="13" xfId="1" applyFont="1" applyFill="1" applyBorder="1" applyAlignment="1">
      <alignment vertical="center" wrapText="1"/>
    </xf>
    <xf numFmtId="44" fontId="6" fillId="3" borderId="10" xfId="1" applyFont="1" applyFill="1" applyBorder="1" applyAlignment="1">
      <alignment vertical="center" wrapText="1"/>
    </xf>
    <xf numFmtId="44" fontId="5" fillId="3" borderId="10" xfId="1" applyFont="1" applyFill="1" applyBorder="1" applyAlignment="1">
      <alignment vertical="center" wrapText="1"/>
    </xf>
    <xf numFmtId="0" fontId="6" fillId="3" borderId="9" xfId="0" applyFont="1" applyFill="1" applyBorder="1" applyAlignment="1">
      <alignment horizontal="center" vertical="center" wrapText="1"/>
    </xf>
    <xf numFmtId="10" fontId="6" fillId="3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44" fontId="6" fillId="3" borderId="22" xfId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44" fontId="6" fillId="3" borderId="10" xfId="1" applyFont="1" applyFill="1" applyBorder="1" applyAlignment="1">
      <alignment horizontal="center" vertical="center" wrapText="1"/>
    </xf>
    <xf numFmtId="44" fontId="6" fillId="0" borderId="22" xfId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10" fontId="5" fillId="3" borderId="20" xfId="0" applyNumberFormat="1" applyFont="1" applyFill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44" fontId="5" fillId="3" borderId="33" xfId="1" applyFont="1" applyFill="1" applyBorder="1" applyAlignment="1">
      <alignment horizontal="center" vertical="center" wrapText="1"/>
    </xf>
    <xf numFmtId="10" fontId="6" fillId="0" borderId="31" xfId="0" applyNumberFormat="1" applyFont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left" vertical="center" wrapText="1"/>
    </xf>
    <xf numFmtId="0" fontId="5" fillId="5" borderId="10" xfId="0" applyFont="1" applyFill="1" applyBorder="1" applyAlignment="1">
      <alignment vertical="center" wrapText="1"/>
    </xf>
    <xf numFmtId="0" fontId="5" fillId="5" borderId="9" xfId="0" applyFont="1" applyFill="1" applyBorder="1" applyAlignment="1">
      <alignment vertical="center"/>
    </xf>
    <xf numFmtId="0" fontId="5" fillId="5" borderId="5" xfId="0" applyFont="1" applyFill="1" applyBorder="1" applyAlignment="1">
      <alignment vertical="center"/>
    </xf>
    <xf numFmtId="0" fontId="5" fillId="5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3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6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19" xfId="0" applyFont="1" applyBorder="1" applyAlignment="1">
      <alignment horizontal="center" vertical="center"/>
    </xf>
    <xf numFmtId="0" fontId="6" fillId="0" borderId="25" xfId="0" applyFont="1" applyBorder="1" applyAlignment="1">
      <alignment vertical="center"/>
    </xf>
    <xf numFmtId="44" fontId="6" fillId="0" borderId="2" xfId="1" applyFont="1" applyFill="1" applyBorder="1" applyAlignment="1">
      <alignment vertical="center" wrapText="1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16" xfId="0" applyFont="1" applyBorder="1" applyAlignment="1">
      <alignment vertical="center"/>
    </xf>
    <xf numFmtId="8" fontId="6" fillId="0" borderId="0" xfId="0" applyNumberFormat="1" applyFont="1" applyAlignment="1">
      <alignment vertical="center"/>
    </xf>
    <xf numFmtId="0" fontId="6" fillId="2" borderId="0" xfId="0" applyFont="1" applyFill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0" fontId="5" fillId="0" borderId="0" xfId="0" applyNumberFormat="1" applyFont="1" applyAlignment="1">
      <alignment horizontal="center" vertical="center" wrapText="1"/>
    </xf>
    <xf numFmtId="43" fontId="5" fillId="0" borderId="0" xfId="3" applyFont="1" applyFill="1" applyBorder="1" applyAlignment="1">
      <alignment horizontal="center" vertical="center" wrapText="1"/>
    </xf>
    <xf numFmtId="44" fontId="5" fillId="0" borderId="0" xfId="1" applyFont="1" applyFill="1" applyBorder="1" applyAlignment="1">
      <alignment horizontal="center" vertical="center" wrapText="1"/>
    </xf>
    <xf numFmtId="44" fontId="5" fillId="0" borderId="0" xfId="1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8" fontId="6" fillId="0" borderId="2" xfId="0" applyNumberFormat="1" applyFont="1" applyBorder="1" applyAlignment="1">
      <alignment horizontal="center" vertical="center" wrapText="1"/>
    </xf>
    <xf numFmtId="0" fontId="6" fillId="0" borderId="9" xfId="0" applyFont="1" applyBorder="1"/>
    <xf numFmtId="0" fontId="6" fillId="0" borderId="5" xfId="0" applyFont="1" applyBorder="1"/>
    <xf numFmtId="44" fontId="6" fillId="0" borderId="2" xfId="0" applyNumberFormat="1" applyFont="1" applyBorder="1" applyAlignment="1">
      <alignment horizontal="center"/>
    </xf>
    <xf numFmtId="0" fontId="6" fillId="0" borderId="2" xfId="1" applyNumberFormat="1" applyFont="1" applyFill="1" applyBorder="1" applyAlignment="1" applyProtection="1"/>
    <xf numFmtId="44" fontId="6" fillId="0" borderId="5" xfId="1" applyFont="1" applyFill="1" applyBorder="1" applyAlignment="1" applyProtection="1">
      <protection locked="0"/>
    </xf>
    <xf numFmtId="0" fontId="6" fillId="0" borderId="4" xfId="0" applyFont="1" applyBorder="1" applyProtection="1">
      <protection locked="0"/>
    </xf>
    <xf numFmtId="166" fontId="6" fillId="0" borderId="10" xfId="1" applyNumberFormat="1" applyFont="1" applyFill="1" applyBorder="1" applyAlignment="1">
      <alignment vertical="center"/>
    </xf>
    <xf numFmtId="166" fontId="6" fillId="0" borderId="10" xfId="0" applyNumberFormat="1" applyFont="1" applyBorder="1" applyAlignment="1">
      <alignment vertical="center"/>
    </xf>
    <xf numFmtId="166" fontId="6" fillId="0" borderId="13" xfId="0" applyNumberFormat="1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9" fontId="6" fillId="0" borderId="2" xfId="2" applyFont="1" applyFill="1" applyBorder="1" applyAlignment="1" applyProtection="1">
      <alignment vertical="center" wrapText="1"/>
    </xf>
    <xf numFmtId="9" fontId="6" fillId="0" borderId="2" xfId="2" applyFont="1" applyFill="1" applyBorder="1" applyAlignment="1">
      <alignment horizontal="left" vertical="center" wrapText="1"/>
    </xf>
    <xf numFmtId="0" fontId="5" fillId="3" borderId="24" xfId="0" applyFont="1" applyFill="1" applyBorder="1" applyAlignment="1">
      <alignment vertical="center" wrapText="1"/>
    </xf>
    <xf numFmtId="0" fontId="5" fillId="3" borderId="20" xfId="0" applyFont="1" applyFill="1" applyBorder="1" applyAlignment="1">
      <alignment vertical="center" wrapText="1"/>
    </xf>
    <xf numFmtId="0" fontId="5" fillId="3" borderId="26" xfId="0" applyFont="1" applyFill="1" applyBorder="1" applyAlignment="1">
      <alignment vertical="center" wrapText="1"/>
    </xf>
    <xf numFmtId="0" fontId="0" fillId="0" borderId="0" xfId="0" applyAlignment="1">
      <alignment horizontal="right" vertical="center"/>
    </xf>
    <xf numFmtId="0" fontId="14" fillId="0" borderId="0" xfId="6" applyFont="1"/>
    <xf numFmtId="0" fontId="15" fillId="0" borderId="0" xfId="7" applyFont="1"/>
    <xf numFmtId="0" fontId="16" fillId="0" borderId="0" xfId="7" applyFont="1" applyAlignment="1">
      <alignment vertical="center"/>
    </xf>
    <xf numFmtId="0" fontId="16" fillId="0" borderId="0" xfId="7" applyFont="1"/>
    <xf numFmtId="0" fontId="8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wrapText="1"/>
    </xf>
    <xf numFmtId="0" fontId="1" fillId="0" borderId="0" xfId="8"/>
    <xf numFmtId="43" fontId="6" fillId="0" borderId="0" xfId="0" applyNumberFormat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28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6" fontId="6" fillId="0" borderId="0" xfId="0" applyNumberFormat="1" applyFont="1" applyAlignment="1">
      <alignment vertical="center"/>
    </xf>
    <xf numFmtId="0" fontId="6" fillId="0" borderId="38" xfId="0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horizontal="left" vertical="center"/>
    </xf>
    <xf numFmtId="43" fontId="0" fillId="0" borderId="0" xfId="0" applyNumberForma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66" fontId="6" fillId="0" borderId="0" xfId="1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1" fillId="0" borderId="37" xfId="8" applyBorder="1" applyAlignment="1">
      <alignment horizontal="left" vertical="center" wrapText="1"/>
    </xf>
    <xf numFmtId="0" fontId="1" fillId="0" borderId="0" xfId="8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10" fontId="5" fillId="3" borderId="2" xfId="1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8" fontId="6" fillId="0" borderId="10" xfId="1" applyNumberFormat="1" applyFont="1" applyFill="1" applyBorder="1" applyAlignment="1">
      <alignment vertical="center" wrapText="1"/>
    </xf>
    <xf numFmtId="0" fontId="6" fillId="0" borderId="26" xfId="0" applyFont="1" applyBorder="1" applyAlignment="1">
      <alignment horizontal="left" vertical="center" wrapText="1"/>
    </xf>
    <xf numFmtId="0" fontId="19" fillId="0" borderId="2" xfId="0" applyFont="1" applyBorder="1"/>
    <xf numFmtId="0" fontId="0" fillId="0" borderId="2" xfId="0" applyBorder="1" applyAlignment="1">
      <alignment vertical="center"/>
    </xf>
    <xf numFmtId="0" fontId="24" fillId="6" borderId="2" xfId="0" applyFont="1" applyFill="1" applyBorder="1" applyAlignment="1">
      <alignment vertical="center" wrapText="1"/>
    </xf>
    <xf numFmtId="0" fontId="22" fillId="6" borderId="2" xfId="0" applyFont="1" applyFill="1" applyBorder="1" applyAlignment="1">
      <alignment vertical="center"/>
    </xf>
    <xf numFmtId="0" fontId="24" fillId="6" borderId="2" xfId="0" applyFon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0" borderId="37" xfId="8" applyBorder="1" applyAlignment="1">
      <alignment vertical="center" wrapText="1"/>
    </xf>
    <xf numFmtId="0" fontId="1" fillId="0" borderId="0" xfId="8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0" xfId="8" applyFill="1"/>
    <xf numFmtId="0" fontId="1" fillId="0" borderId="37" xfId="8" applyFill="1" applyBorder="1" applyAlignment="1">
      <alignment vertical="center" wrapText="1"/>
    </xf>
    <xf numFmtId="0" fontId="1" fillId="0" borderId="37" xfId="8" applyFill="1" applyBorder="1" applyAlignment="1">
      <alignment horizontal="left" vertical="center" wrapText="1"/>
    </xf>
    <xf numFmtId="0" fontId="10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44" fontId="6" fillId="2" borderId="10" xfId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9" fontId="6" fillId="2" borderId="2" xfId="2" applyFont="1" applyFill="1" applyBorder="1" applyAlignment="1">
      <alignment horizontal="left" vertical="center" wrapText="1"/>
    </xf>
    <xf numFmtId="44" fontId="6" fillId="2" borderId="2" xfId="1" applyFont="1" applyFill="1" applyBorder="1" applyAlignment="1">
      <alignment vertical="center" wrapText="1"/>
    </xf>
    <xf numFmtId="9" fontId="6" fillId="2" borderId="2" xfId="2" applyFont="1" applyFill="1" applyBorder="1" applyAlignment="1" applyProtection="1">
      <alignment vertical="center" wrapText="1"/>
    </xf>
    <xf numFmtId="8" fontId="6" fillId="2" borderId="2" xfId="0" applyNumberFormat="1" applyFont="1" applyFill="1" applyBorder="1" applyAlignment="1">
      <alignment horizontal="center" vertical="center" wrapText="1"/>
    </xf>
    <xf numFmtId="44" fontId="6" fillId="2" borderId="10" xfId="1" applyFont="1" applyFill="1" applyBorder="1" applyAlignment="1" applyProtection="1">
      <alignment vertical="center"/>
    </xf>
    <xf numFmtId="0" fontId="6" fillId="2" borderId="2" xfId="0" applyFont="1" applyFill="1" applyBorder="1" applyAlignment="1">
      <alignment vertical="center"/>
    </xf>
    <xf numFmtId="44" fontId="6" fillId="2" borderId="10" xfId="1" applyFont="1" applyFill="1" applyBorder="1" applyAlignment="1" applyProtection="1">
      <alignment horizontal="center" vertical="center"/>
      <protection locked="0"/>
    </xf>
    <xf numFmtId="44" fontId="6" fillId="2" borderId="10" xfId="1" applyFont="1" applyFill="1" applyBorder="1" applyAlignment="1" applyProtection="1">
      <alignment horizontal="center" vertical="center" wrapText="1"/>
    </xf>
    <xf numFmtId="166" fontId="6" fillId="2" borderId="10" xfId="0" applyNumberFormat="1" applyFont="1" applyFill="1" applyBorder="1" applyAlignment="1">
      <alignment vertical="center"/>
    </xf>
    <xf numFmtId="44" fontId="6" fillId="2" borderId="10" xfId="1" applyFont="1" applyFill="1" applyBorder="1" applyAlignment="1" applyProtection="1">
      <alignment horizontal="center" vertical="center" wrapText="1"/>
      <protection locked="0"/>
    </xf>
    <xf numFmtId="8" fontId="6" fillId="2" borderId="10" xfId="1" applyNumberFormat="1" applyFont="1" applyFill="1" applyBorder="1" applyAlignment="1" applyProtection="1">
      <alignment horizontal="center" vertical="center"/>
      <protection locked="0"/>
    </xf>
    <xf numFmtId="4" fontId="0" fillId="2" borderId="2" xfId="0" applyNumberFormat="1" applyFill="1" applyBorder="1" applyAlignment="1">
      <alignment vertical="center"/>
    </xf>
    <xf numFmtId="0" fontId="25" fillId="6" borderId="9" xfId="0" applyFont="1" applyFill="1" applyBorder="1" applyAlignment="1">
      <alignment horizontal="center" vertical="center"/>
    </xf>
    <xf numFmtId="0" fontId="25" fillId="6" borderId="2" xfId="0" applyFont="1" applyFill="1" applyBorder="1" applyAlignment="1">
      <alignment horizontal="center" vertical="center" wrapText="1"/>
    </xf>
    <xf numFmtId="0" fontId="26" fillId="6" borderId="2" xfId="0" applyFont="1" applyFill="1" applyBorder="1" applyAlignment="1">
      <alignment horizontal="center" vertical="center" wrapText="1"/>
    </xf>
    <xf numFmtId="0" fontId="26" fillId="6" borderId="3" xfId="0" applyFont="1" applyFill="1" applyBorder="1" applyAlignment="1">
      <alignment horizontal="center" vertical="center" wrapText="1"/>
    </xf>
    <xf numFmtId="0" fontId="25" fillId="0" borderId="32" xfId="0" applyFont="1" applyBorder="1" applyAlignment="1">
      <alignment horizontal="center" vertical="center" wrapText="1"/>
    </xf>
    <xf numFmtId="44" fontId="25" fillId="2" borderId="28" xfId="1" applyFont="1" applyFill="1" applyBorder="1" applyAlignment="1">
      <alignment horizontal="center" vertical="center" wrapText="1"/>
    </xf>
    <xf numFmtId="0" fontId="25" fillId="0" borderId="28" xfId="1" applyNumberFormat="1" applyFont="1" applyFill="1" applyBorder="1" applyAlignment="1">
      <alignment horizontal="center" vertical="center" wrapText="1"/>
    </xf>
    <xf numFmtId="44" fontId="25" fillId="0" borderId="28" xfId="1" applyFont="1" applyFill="1" applyBorder="1" applyAlignment="1">
      <alignment horizontal="center" vertical="center" wrapText="1"/>
    </xf>
    <xf numFmtId="2" fontId="26" fillId="0" borderId="3" xfId="0" applyNumberFormat="1" applyFont="1" applyBorder="1" applyAlignment="1">
      <alignment vertical="center"/>
    </xf>
    <xf numFmtId="44" fontId="26" fillId="0" borderId="3" xfId="0" applyNumberFormat="1" applyFont="1" applyBorder="1" applyAlignment="1">
      <alignment vertical="center"/>
    </xf>
    <xf numFmtId="0" fontId="25" fillId="2" borderId="3" xfId="0" applyFont="1" applyFill="1" applyBorder="1" applyAlignment="1">
      <alignment horizontal="left" vertical="center" wrapText="1"/>
    </xf>
    <xf numFmtId="0" fontId="25" fillId="2" borderId="5" xfId="0" applyFont="1" applyFill="1" applyBorder="1" applyAlignment="1">
      <alignment horizontal="left" vertical="center" wrapText="1"/>
    </xf>
    <xf numFmtId="8" fontId="25" fillId="2" borderId="28" xfId="1" applyNumberFormat="1" applyFont="1" applyFill="1" applyBorder="1" applyAlignment="1">
      <alignment horizontal="center" vertical="center" wrapText="1"/>
    </xf>
    <xf numFmtId="0" fontId="25" fillId="2" borderId="28" xfId="1" applyNumberFormat="1" applyFont="1" applyFill="1" applyBorder="1" applyAlignment="1">
      <alignment horizontal="center" vertical="center" wrapText="1"/>
    </xf>
    <xf numFmtId="44" fontId="26" fillId="2" borderId="3" xfId="0" applyNumberFormat="1" applyFont="1" applyFill="1" applyBorder="1" applyAlignment="1">
      <alignment vertical="center"/>
    </xf>
    <xf numFmtId="44" fontId="27" fillId="0" borderId="40" xfId="0" applyNumberFormat="1" applyFont="1" applyBorder="1" applyAlignment="1">
      <alignment vertical="center" wrapText="1"/>
    </xf>
    <xf numFmtId="44" fontId="28" fillId="0" borderId="42" xfId="1" applyFont="1" applyFill="1" applyBorder="1" applyAlignment="1">
      <alignment horizontal="center" vertical="center"/>
    </xf>
    <xf numFmtId="4" fontId="0" fillId="0" borderId="29" xfId="0" applyNumberFormat="1" applyBorder="1" applyAlignment="1">
      <alignment vertical="center"/>
    </xf>
    <xf numFmtId="0" fontId="0" fillId="0" borderId="29" xfId="0" applyBorder="1" applyAlignment="1">
      <alignment vertical="center"/>
    </xf>
    <xf numFmtId="4" fontId="28" fillId="0" borderId="44" xfId="0" applyNumberFormat="1" applyFont="1" applyBorder="1" applyAlignment="1">
      <alignment vertical="center"/>
    </xf>
    <xf numFmtId="4" fontId="28" fillId="0" borderId="45" xfId="0" applyNumberFormat="1" applyFont="1" applyBorder="1" applyAlignment="1">
      <alignment vertical="center"/>
    </xf>
    <xf numFmtId="4" fontId="28" fillId="0" borderId="46" xfId="0" applyNumberFormat="1" applyFont="1" applyBorder="1" applyAlignment="1">
      <alignment vertical="center"/>
    </xf>
    <xf numFmtId="0" fontId="3" fillId="0" borderId="1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readingOrder="1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27" fillId="0" borderId="41" xfId="0" applyFont="1" applyBorder="1" applyAlignment="1">
      <alignment horizontal="center" vertical="center" wrapText="1"/>
    </xf>
    <xf numFmtId="0" fontId="27" fillId="0" borderId="42" xfId="0" applyFont="1" applyBorder="1" applyAlignment="1">
      <alignment horizontal="center" vertical="center" wrapText="1"/>
    </xf>
    <xf numFmtId="0" fontId="27" fillId="0" borderId="43" xfId="0" applyFont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25" fillId="6" borderId="4" xfId="0" applyFont="1" applyFill="1" applyBorder="1" applyAlignment="1">
      <alignment horizontal="center" vertical="center" wrapText="1"/>
    </xf>
    <xf numFmtId="0" fontId="23" fillId="4" borderId="34" xfId="0" applyFont="1" applyFill="1" applyBorder="1" applyAlignment="1">
      <alignment horizontal="center" vertical="center"/>
    </xf>
    <xf numFmtId="0" fontId="23" fillId="4" borderId="17" xfId="0" applyFont="1" applyFill="1" applyBorder="1" applyAlignment="1">
      <alignment horizontal="center" vertical="center"/>
    </xf>
    <xf numFmtId="0" fontId="23" fillId="4" borderId="18" xfId="0" applyFont="1" applyFill="1" applyBorder="1" applyAlignment="1">
      <alignment horizontal="center" vertical="center"/>
    </xf>
    <xf numFmtId="0" fontId="25" fillId="0" borderId="3" xfId="0" applyFont="1" applyBorder="1" applyAlignment="1">
      <alignment horizontal="left" vertical="center" wrapText="1"/>
    </xf>
    <xf numFmtId="0" fontId="25" fillId="0" borderId="5" xfId="0" applyFont="1" applyBorder="1" applyAlignment="1">
      <alignment horizontal="left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5" fillId="4" borderId="6" xfId="0" applyFont="1" applyFill="1" applyBorder="1" applyAlignment="1">
      <alignment horizontal="left" vertical="center"/>
    </xf>
    <xf numFmtId="0" fontId="5" fillId="4" borderId="27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10" fontId="6" fillId="0" borderId="29" xfId="0" applyNumberFormat="1" applyFont="1" applyBorder="1" applyAlignment="1">
      <alignment horizontal="center" vertical="center" wrapText="1"/>
    </xf>
    <xf numFmtId="10" fontId="6" fillId="0" borderId="14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  <xf numFmtId="0" fontId="5" fillId="4" borderId="7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2" borderId="2" xfId="0" applyFont="1" applyFill="1" applyBorder="1" applyAlignment="1">
      <alignment horizontal="left" vertical="center" wrapText="1"/>
    </xf>
    <xf numFmtId="166" fontId="6" fillId="2" borderId="3" xfId="1" applyNumberFormat="1" applyFont="1" applyFill="1" applyBorder="1" applyAlignment="1">
      <alignment horizontal="center" vertical="center" wrapText="1"/>
    </xf>
    <xf numFmtId="166" fontId="6" fillId="2" borderId="4" xfId="1" applyNumberFormat="1" applyFont="1" applyFill="1" applyBorder="1" applyAlignment="1">
      <alignment horizontal="center" vertical="center" wrapText="1"/>
    </xf>
    <xf numFmtId="166" fontId="6" fillId="2" borderId="22" xfId="1" applyNumberFormat="1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left" vertical="center"/>
    </xf>
    <xf numFmtId="0" fontId="5" fillId="3" borderId="17" xfId="0" applyFont="1" applyFill="1" applyBorder="1" applyAlignment="1">
      <alignment horizontal="left" vertical="center"/>
    </xf>
    <xf numFmtId="0" fontId="5" fillId="3" borderId="18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center" wrapText="1"/>
    </xf>
    <xf numFmtId="0" fontId="5" fillId="3" borderId="27" xfId="0" applyFont="1" applyFill="1" applyBorder="1" applyAlignment="1">
      <alignment horizontal="left" vertical="center" wrapText="1"/>
    </xf>
    <xf numFmtId="0" fontId="5" fillId="3" borderId="39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14" fontId="6" fillId="0" borderId="3" xfId="0" applyNumberFormat="1" applyFont="1" applyBorder="1" applyAlignment="1">
      <alignment horizontal="center" vertical="center" wrapText="1"/>
    </xf>
    <xf numFmtId="14" fontId="6" fillId="0" borderId="4" xfId="0" applyNumberFormat="1" applyFont="1" applyBorder="1" applyAlignment="1">
      <alignment horizontal="center" vertical="center" wrapText="1"/>
    </xf>
    <xf numFmtId="14" fontId="6" fillId="0" borderId="22" xfId="0" applyNumberFormat="1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6" fillId="0" borderId="2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5" borderId="34" xfId="0" applyFont="1" applyFill="1" applyBorder="1" applyAlignment="1">
      <alignment horizontal="center"/>
    </xf>
    <xf numFmtId="0" fontId="5" fillId="5" borderId="17" xfId="0" applyFont="1" applyFill="1" applyBorder="1" applyAlignment="1">
      <alignment horizontal="center"/>
    </xf>
    <xf numFmtId="0" fontId="5" fillId="5" borderId="18" xfId="0" applyFont="1" applyFill="1" applyBorder="1" applyAlignment="1">
      <alignment horizontal="center"/>
    </xf>
    <xf numFmtId="0" fontId="0" fillId="0" borderId="5" xfId="0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166" fontId="6" fillId="0" borderId="3" xfId="1" applyNumberFormat="1" applyFont="1" applyFill="1" applyBorder="1" applyAlignment="1">
      <alignment horizontal="center" vertical="center" wrapText="1"/>
    </xf>
    <xf numFmtId="166" fontId="6" fillId="0" borderId="4" xfId="1" applyNumberFormat="1" applyFont="1" applyFill="1" applyBorder="1" applyAlignment="1">
      <alignment horizontal="center" vertical="center" wrapText="1"/>
    </xf>
    <xf numFmtId="166" fontId="6" fillId="0" borderId="22" xfId="1" applyNumberFormat="1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horizontal="left" vertical="center"/>
    </xf>
    <xf numFmtId="0" fontId="5" fillId="4" borderId="17" xfId="0" applyFont="1" applyFill="1" applyBorder="1" applyAlignment="1">
      <alignment horizontal="left" vertical="center"/>
    </xf>
    <xf numFmtId="0" fontId="5" fillId="4" borderId="18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8" fontId="6" fillId="2" borderId="10" xfId="1" applyNumberFormat="1" applyFont="1" applyFill="1" applyBorder="1" applyAlignment="1" applyProtection="1">
      <alignment horizontal="center" vertical="center" wrapText="1"/>
      <protection locked="0"/>
    </xf>
  </cellXfs>
  <cellStyles count="17">
    <cellStyle name="Moeda" xfId="1" builtinId="4"/>
    <cellStyle name="Moeda 2" xfId="10"/>
    <cellStyle name="Normal" xfId="0" builtinId="0"/>
    <cellStyle name="Normal 2" xfId="5"/>
    <cellStyle name="Normal 2 2" xfId="12"/>
    <cellStyle name="Normal 2 3" xfId="6"/>
    <cellStyle name="Normal 2 4" xfId="11"/>
    <cellStyle name="Normal 3" xfId="13"/>
    <cellStyle name="Normal 3 2" xfId="14"/>
    <cellStyle name="Normal 4" xfId="7"/>
    <cellStyle name="Normal 4 2" xfId="8"/>
    <cellStyle name="Normal 5" xfId="9"/>
    <cellStyle name="Porcentagem" xfId="2" builtinId="5"/>
    <cellStyle name="Porcentagem 2" xfId="16"/>
    <cellStyle name="Vírgula" xfId="3" builtinId="3"/>
    <cellStyle name="Vírgula 2" xfId="4"/>
    <cellStyle name="Vírgula 3" xfId="15"/>
  </cellStyles>
  <dxfs count="0"/>
  <tableStyles count="0" defaultTableStyle="TableStyleMedium2" defaultPivotStyle="PivotStyleLight16"/>
  <colors>
    <mruColors>
      <color rgb="FFFFFF99"/>
      <color rgb="FFC28446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2:L35"/>
  <sheetViews>
    <sheetView tabSelected="1" topLeftCell="B16" zoomScale="115" zoomScaleNormal="115" workbookViewId="0">
      <selection activeCell="B18" sqref="B18:C18"/>
    </sheetView>
  </sheetViews>
  <sheetFormatPr defaultColWidth="9.140625" defaultRowHeight="15" x14ac:dyDescent="0.25"/>
  <cols>
    <col min="1" max="1" width="5" style="6" customWidth="1"/>
    <col min="2" max="2" width="7.7109375" style="6" bestFit="1" customWidth="1"/>
    <col min="3" max="3" width="40.5703125" style="6" customWidth="1"/>
    <col min="4" max="4" width="12.28515625" style="6" bestFit="1" customWidth="1"/>
    <col min="5" max="5" width="12.28515625" style="6" customWidth="1"/>
    <col min="6" max="6" width="12" style="6" customWidth="1"/>
    <col min="7" max="7" width="15.28515625" style="6" customWidth="1"/>
    <col min="8" max="8" width="15.7109375" style="6" customWidth="1"/>
    <col min="9" max="9" width="10.28515625" style="6" customWidth="1"/>
    <col min="10" max="10" width="14" style="6" customWidth="1"/>
    <col min="11" max="11" width="17.5703125" style="6" customWidth="1"/>
    <col min="12" max="12" width="23.28515625" style="6" customWidth="1"/>
    <col min="13" max="16384" width="9.140625" style="6"/>
  </cols>
  <sheetData>
    <row r="2" spans="1:12" x14ac:dyDescent="0.25">
      <c r="B2" s="16"/>
      <c r="C2" s="16"/>
    </row>
    <row r="3" spans="1:12" ht="18.75" customHeight="1" x14ac:dyDescent="0.25">
      <c r="A3" s="193" t="s">
        <v>77</v>
      </c>
      <c r="B3" s="193"/>
      <c r="C3" s="193"/>
      <c r="D3" s="193"/>
      <c r="E3" s="193"/>
      <c r="F3" s="193"/>
      <c r="G3" s="193"/>
    </row>
    <row r="4" spans="1:12" ht="15.75" customHeight="1" x14ac:dyDescent="0.25">
      <c r="A4" s="194" t="s">
        <v>55</v>
      </c>
      <c r="B4" s="194"/>
      <c r="C4" s="194"/>
      <c r="D4" s="194"/>
      <c r="E4" s="194"/>
      <c r="F4" s="194"/>
      <c r="G4" s="194"/>
    </row>
    <row r="5" spans="1:12" ht="15" customHeight="1" x14ac:dyDescent="0.25">
      <c r="A5" s="195" t="s">
        <v>76</v>
      </c>
      <c r="B5" s="195"/>
      <c r="C5" s="195"/>
      <c r="D5" s="195"/>
      <c r="E5" s="195"/>
      <c r="F5" s="195"/>
      <c r="G5" s="195"/>
    </row>
    <row r="6" spans="1:12" x14ac:dyDescent="0.25">
      <c r="B6" s="17"/>
      <c r="C6" s="17"/>
    </row>
    <row r="7" spans="1:12" x14ac:dyDescent="0.25">
      <c r="A7" s="189" t="s">
        <v>104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</row>
    <row r="8" spans="1:12" x14ac:dyDescent="0.25">
      <c r="A8" s="189" t="s">
        <v>105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</row>
    <row r="9" spans="1:12" x14ac:dyDescent="0.25">
      <c r="A9" s="191" t="s">
        <v>111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</row>
    <row r="10" spans="1:12" x14ac:dyDescent="0.25">
      <c r="A10" s="191" t="s">
        <v>113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</row>
    <row r="11" spans="1:12" x14ac:dyDescent="0.25">
      <c r="A11" s="61"/>
      <c r="B11" s="61"/>
      <c r="C11" s="61"/>
      <c r="D11" s="61"/>
    </row>
    <row r="12" spans="1:12" ht="42" customHeight="1" x14ac:dyDescent="0.25">
      <c r="A12" s="197" t="s">
        <v>112</v>
      </c>
      <c r="B12" s="198"/>
      <c r="C12" s="198"/>
      <c r="D12" s="196" t="s">
        <v>160</v>
      </c>
      <c r="E12" s="196"/>
      <c r="F12" s="196"/>
      <c r="G12" s="196"/>
      <c r="H12" s="196"/>
      <c r="I12" s="196"/>
      <c r="J12" s="196"/>
      <c r="K12" s="196"/>
      <c r="L12" s="196"/>
    </row>
    <row r="14" spans="1:12" x14ac:dyDescent="0.25">
      <c r="A14" s="3"/>
      <c r="B14" s="70"/>
      <c r="C14" s="3"/>
      <c r="D14" s="3"/>
      <c r="E14" s="3"/>
    </row>
    <row r="15" spans="1:12" ht="15.75" thickBot="1" x14ac:dyDescent="0.3">
      <c r="A15" s="3"/>
      <c r="B15" s="70"/>
      <c r="C15" s="3"/>
      <c r="D15" s="3"/>
      <c r="E15" s="3"/>
    </row>
    <row r="16" spans="1:12" ht="22.5" customHeight="1" x14ac:dyDescent="0.25">
      <c r="A16" s="205" t="s">
        <v>75</v>
      </c>
      <c r="B16" s="206"/>
      <c r="C16" s="206"/>
      <c r="D16" s="206"/>
      <c r="E16" s="206"/>
      <c r="F16" s="206"/>
      <c r="G16" s="207"/>
    </row>
    <row r="17" spans="1:12" ht="40.5" customHeight="1" x14ac:dyDescent="0.25">
      <c r="A17" s="167" t="s">
        <v>0</v>
      </c>
      <c r="B17" s="203" t="s">
        <v>80</v>
      </c>
      <c r="C17" s="204"/>
      <c r="D17" s="168" t="s">
        <v>99</v>
      </c>
      <c r="E17" s="169" t="s">
        <v>110</v>
      </c>
      <c r="F17" s="170" t="s">
        <v>116</v>
      </c>
      <c r="G17" s="170" t="s">
        <v>154</v>
      </c>
      <c r="H17" s="139" t="s">
        <v>155</v>
      </c>
      <c r="I17" s="139" t="s">
        <v>156</v>
      </c>
      <c r="J17" s="140" t="s">
        <v>157</v>
      </c>
      <c r="K17" s="140" t="s">
        <v>159</v>
      </c>
      <c r="L17" s="141" t="s">
        <v>158</v>
      </c>
    </row>
    <row r="18" spans="1:12" ht="35.1" customHeight="1" x14ac:dyDescent="0.25">
      <c r="A18" s="171">
        <v>1</v>
      </c>
      <c r="B18" s="208" t="s">
        <v>136</v>
      </c>
      <c r="C18" s="209"/>
      <c r="D18" s="172">
        <f>eletricista!C132</f>
        <v>6820.86</v>
      </c>
      <c r="E18" s="173">
        <v>1</v>
      </c>
      <c r="F18" s="174">
        <f>D18*E18</f>
        <v>6820.86</v>
      </c>
      <c r="G18" s="175">
        <f>F18*12</f>
        <v>81850.319999999992</v>
      </c>
      <c r="H18" s="142">
        <f>PRODUCT(G18,5)</f>
        <v>409251.6</v>
      </c>
      <c r="I18" s="142">
        <v>3559.05</v>
      </c>
      <c r="J18" s="142">
        <f>PRODUCT(I18,12)</f>
        <v>42708.600000000006</v>
      </c>
      <c r="K18" s="142">
        <f>PRODUCT(J18,5)</f>
        <v>213543.00000000003</v>
      </c>
      <c r="L18" s="142">
        <f>SUM(K18,H18)</f>
        <v>622794.6</v>
      </c>
    </row>
    <row r="19" spans="1:12" ht="35.1" customHeight="1" x14ac:dyDescent="0.25">
      <c r="A19" s="171">
        <v>2</v>
      </c>
      <c r="B19" s="208" t="s">
        <v>137</v>
      </c>
      <c r="C19" s="209"/>
      <c r="D19" s="172">
        <f>'bomb hid'!C132</f>
        <v>5344.16</v>
      </c>
      <c r="E19" s="173">
        <v>1</v>
      </c>
      <c r="F19" s="174">
        <f t="shared" ref="F19:F22" si="0">D19*E19</f>
        <v>5344.16</v>
      </c>
      <c r="G19" s="176">
        <f t="shared" ref="G19:G25" si="1">F19*12</f>
        <v>64129.919999999998</v>
      </c>
      <c r="H19" s="142">
        <f t="shared" ref="H19:H25" si="2">PRODUCT(G19,5)</f>
        <v>320649.59999999998</v>
      </c>
      <c r="I19" s="142">
        <v>3559.05</v>
      </c>
      <c r="J19" s="142">
        <f t="shared" ref="J19:J26" si="3">PRODUCT(I19,12)</f>
        <v>42708.600000000006</v>
      </c>
      <c r="K19" s="142">
        <f t="shared" ref="K19:K26" si="4">PRODUCT(J19,5)</f>
        <v>213543.00000000003</v>
      </c>
      <c r="L19" s="142">
        <f t="shared" ref="L19:L25" si="5">SUM(K19,H19)</f>
        <v>534192.6</v>
      </c>
    </row>
    <row r="20" spans="1:12" ht="35.1" customHeight="1" x14ac:dyDescent="0.25">
      <c r="A20" s="171">
        <v>3</v>
      </c>
      <c r="B20" s="208" t="s">
        <v>138</v>
      </c>
      <c r="C20" s="209"/>
      <c r="D20" s="174">
        <f>asg!C132</f>
        <v>4547.43</v>
      </c>
      <c r="E20" s="173">
        <v>11</v>
      </c>
      <c r="F20" s="174">
        <f>D20*E20</f>
        <v>50021.73</v>
      </c>
      <c r="G20" s="176">
        <f t="shared" si="1"/>
        <v>600260.76</v>
      </c>
      <c r="H20" s="142">
        <f t="shared" si="2"/>
        <v>3001303.8</v>
      </c>
      <c r="I20" s="138">
        <v>0</v>
      </c>
      <c r="J20" s="142">
        <f t="shared" si="3"/>
        <v>0</v>
      </c>
      <c r="K20" s="142">
        <f t="shared" si="4"/>
        <v>0</v>
      </c>
      <c r="L20" s="142">
        <f t="shared" si="5"/>
        <v>3001303.8</v>
      </c>
    </row>
    <row r="21" spans="1:12" ht="35.1" customHeight="1" x14ac:dyDescent="0.25">
      <c r="A21" s="171">
        <v>4</v>
      </c>
      <c r="B21" s="208" t="s">
        <v>139</v>
      </c>
      <c r="C21" s="209"/>
      <c r="D21" s="174">
        <f>jard!C132</f>
        <v>4355.24</v>
      </c>
      <c r="E21" s="173">
        <v>1</v>
      </c>
      <c r="F21" s="174">
        <f t="shared" si="0"/>
        <v>4355.24</v>
      </c>
      <c r="G21" s="176">
        <f t="shared" si="1"/>
        <v>52262.879999999997</v>
      </c>
      <c r="H21" s="142">
        <f t="shared" si="2"/>
        <v>261314.4</v>
      </c>
      <c r="I21" s="138">
        <v>0</v>
      </c>
      <c r="J21" s="142">
        <f t="shared" si="3"/>
        <v>0</v>
      </c>
      <c r="K21" s="142">
        <f t="shared" si="4"/>
        <v>0</v>
      </c>
      <c r="L21" s="142">
        <f t="shared" si="5"/>
        <v>261314.4</v>
      </c>
    </row>
    <row r="22" spans="1:12" ht="35.1" customHeight="1" x14ac:dyDescent="0.25">
      <c r="A22" s="171">
        <v>5</v>
      </c>
      <c r="B22" s="208" t="s">
        <v>140</v>
      </c>
      <c r="C22" s="209"/>
      <c r="D22" s="174">
        <f>rec!C132</f>
        <v>4779.7700000000004</v>
      </c>
      <c r="E22" s="173">
        <v>5</v>
      </c>
      <c r="F22" s="174">
        <f t="shared" si="0"/>
        <v>23898.850000000002</v>
      </c>
      <c r="G22" s="176">
        <f t="shared" si="1"/>
        <v>286786.2</v>
      </c>
      <c r="H22" s="142">
        <f t="shared" si="2"/>
        <v>1433931</v>
      </c>
      <c r="I22" s="138">
        <v>0</v>
      </c>
      <c r="J22" s="142">
        <f t="shared" si="3"/>
        <v>0</v>
      </c>
      <c r="K22" s="142">
        <f t="shared" si="4"/>
        <v>0</v>
      </c>
      <c r="L22" s="142">
        <f t="shared" si="5"/>
        <v>1433931</v>
      </c>
    </row>
    <row r="23" spans="1:12" ht="35.1" customHeight="1" x14ac:dyDescent="0.25">
      <c r="A23" s="171">
        <v>6</v>
      </c>
      <c r="B23" s="208" t="s">
        <v>141</v>
      </c>
      <c r="C23" s="209"/>
      <c r="D23" s="174">
        <f>enc!C132</f>
        <v>5235.0600000000004</v>
      </c>
      <c r="E23" s="173">
        <v>1</v>
      </c>
      <c r="F23" s="174">
        <f>D23*E23</f>
        <v>5235.0600000000004</v>
      </c>
      <c r="G23" s="176">
        <f t="shared" si="1"/>
        <v>62820.72</v>
      </c>
      <c r="H23" s="142">
        <f t="shared" si="2"/>
        <v>314103.59999999998</v>
      </c>
      <c r="I23" s="138">
        <v>0</v>
      </c>
      <c r="J23" s="142">
        <f t="shared" si="3"/>
        <v>0</v>
      </c>
      <c r="K23" s="142">
        <f t="shared" si="4"/>
        <v>0</v>
      </c>
      <c r="L23" s="142">
        <f t="shared" si="5"/>
        <v>314103.59999999998</v>
      </c>
    </row>
    <row r="24" spans="1:12" ht="35.1" customHeight="1" x14ac:dyDescent="0.25">
      <c r="A24" s="171">
        <v>7</v>
      </c>
      <c r="B24" s="177" t="s">
        <v>152</v>
      </c>
      <c r="C24" s="178"/>
      <c r="D24" s="179">
        <f>motorista!G134</f>
        <v>4992.71</v>
      </c>
      <c r="E24" s="180">
        <v>4</v>
      </c>
      <c r="F24" s="172">
        <f>D24*E24</f>
        <v>19970.84</v>
      </c>
      <c r="G24" s="181">
        <f t="shared" si="1"/>
        <v>239650.08000000002</v>
      </c>
      <c r="H24" s="166">
        <f t="shared" si="2"/>
        <v>1198250.4000000001</v>
      </c>
      <c r="I24" s="166">
        <v>4745.3999999999996</v>
      </c>
      <c r="J24" s="166">
        <f t="shared" si="3"/>
        <v>56944.799999999996</v>
      </c>
      <c r="K24" s="166">
        <f t="shared" si="4"/>
        <v>284724</v>
      </c>
      <c r="L24" s="166">
        <f t="shared" si="5"/>
        <v>1482974.4000000001</v>
      </c>
    </row>
    <row r="25" spans="1:12" ht="35.1" customHeight="1" thickBot="1" x14ac:dyDescent="0.3">
      <c r="A25" s="171">
        <v>8</v>
      </c>
      <c r="B25" s="208" t="s">
        <v>142</v>
      </c>
      <c r="C25" s="209"/>
      <c r="D25" s="174">
        <f>'aux apoio adm'!C132</f>
        <v>6119.7</v>
      </c>
      <c r="E25" s="173">
        <v>16</v>
      </c>
      <c r="F25" s="174">
        <f>D25*E25</f>
        <v>97915.199999999997</v>
      </c>
      <c r="G25" s="176">
        <f t="shared" si="1"/>
        <v>1174982.3999999999</v>
      </c>
      <c r="H25" s="184">
        <f t="shared" si="2"/>
        <v>5874912</v>
      </c>
      <c r="I25" s="185">
        <v>0</v>
      </c>
      <c r="J25" s="184">
        <f t="shared" si="3"/>
        <v>0</v>
      </c>
      <c r="K25" s="184">
        <f t="shared" si="4"/>
        <v>0</v>
      </c>
      <c r="L25" s="184">
        <f t="shared" si="5"/>
        <v>5874912</v>
      </c>
    </row>
    <row r="26" spans="1:12" ht="39.75" customHeight="1" thickBot="1" x14ac:dyDescent="0.3">
      <c r="A26" s="200" t="s">
        <v>143</v>
      </c>
      <c r="B26" s="201"/>
      <c r="C26" s="201"/>
      <c r="D26" s="201"/>
      <c r="E26" s="202"/>
      <c r="F26" s="182">
        <f>SUM(F18:F25)</f>
        <v>213561.94</v>
      </c>
      <c r="G26" s="183">
        <f>SUM(G18:G25)</f>
        <v>2562743.2800000003</v>
      </c>
      <c r="H26" s="186">
        <f>PRODUCT(G26,5)</f>
        <v>12813716.400000002</v>
      </c>
      <c r="I26" s="187">
        <f>SUM(I18:I25)</f>
        <v>11863.5</v>
      </c>
      <c r="J26" s="187">
        <f t="shared" si="3"/>
        <v>142362</v>
      </c>
      <c r="K26" s="187">
        <f t="shared" si="4"/>
        <v>711810</v>
      </c>
      <c r="L26" s="188">
        <f>SUM(K26,H26)</f>
        <v>13525526.400000002</v>
      </c>
    </row>
    <row r="27" spans="1:12" s="19" customFormat="1" x14ac:dyDescent="0.25">
      <c r="A27" s="11"/>
      <c r="B27" s="7"/>
      <c r="C27" s="7"/>
      <c r="D27" s="10"/>
      <c r="E27" s="21"/>
      <c r="F27" s="6"/>
      <c r="G27" s="6"/>
      <c r="H27" s="6"/>
      <c r="I27" s="6"/>
      <c r="J27" s="6"/>
      <c r="K27" s="6"/>
    </row>
    <row r="28" spans="1:12" x14ac:dyDescent="0.25">
      <c r="A28" s="199"/>
      <c r="B28" s="199"/>
      <c r="C28" s="199"/>
      <c r="D28" s="107"/>
      <c r="E28" s="150"/>
    </row>
    <row r="30" spans="1:12" x14ac:dyDescent="0.25">
      <c r="B30" s="46"/>
      <c r="C30" s="112"/>
    </row>
    <row r="31" spans="1:12" ht="15.75" x14ac:dyDescent="0.25">
      <c r="A31" s="108"/>
      <c r="B31" s="43"/>
      <c r="C31" s="46"/>
    </row>
    <row r="32" spans="1:12" ht="15.75" x14ac:dyDescent="0.25">
      <c r="A32" s="108"/>
      <c r="C32" s="43"/>
    </row>
    <row r="33" spans="1:1" x14ac:dyDescent="0.2">
      <c r="A33" s="109"/>
    </row>
    <row r="34" spans="1:1" x14ac:dyDescent="0.25">
      <c r="A34" s="110"/>
    </row>
    <row r="35" spans="1:1" x14ac:dyDescent="0.2">
      <c r="A35" s="111"/>
    </row>
  </sheetData>
  <mergeCells count="20">
    <mergeCell ref="D12:L12"/>
    <mergeCell ref="A12:C12"/>
    <mergeCell ref="A28:C28"/>
    <mergeCell ref="A26:E26"/>
    <mergeCell ref="B17:C17"/>
    <mergeCell ref="A16:G16"/>
    <mergeCell ref="B22:C22"/>
    <mergeCell ref="B18:C18"/>
    <mergeCell ref="B19:C19"/>
    <mergeCell ref="B20:C20"/>
    <mergeCell ref="B21:C21"/>
    <mergeCell ref="B23:C23"/>
    <mergeCell ref="B25:C25"/>
    <mergeCell ref="A7:L7"/>
    <mergeCell ref="A8:L8"/>
    <mergeCell ref="A9:L9"/>
    <mergeCell ref="A10:L10"/>
    <mergeCell ref="A3:G3"/>
    <mergeCell ref="A4:G4"/>
    <mergeCell ref="A5:G5"/>
  </mergeCells>
  <printOptions horizontalCentered="1"/>
  <pageMargins left="0.7" right="0.7" top="0.75" bottom="0.75" header="0.3" footer="0.3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zoomScale="110" zoomScaleNormal="110" workbookViewId="0">
      <selection activeCell="C29" sqref="C29"/>
    </sheetView>
  </sheetViews>
  <sheetFormatPr defaultColWidth="9.140625" defaultRowHeight="15" x14ac:dyDescent="0.25"/>
  <cols>
    <col min="1" max="1" width="7.140625" style="70" customWidth="1"/>
    <col min="2" max="2" width="45.42578125" style="70" customWidth="1"/>
    <col min="3" max="3" width="17.85546875" style="70" customWidth="1"/>
    <col min="4" max="4" width="12.7109375" style="70" customWidth="1"/>
    <col min="5" max="5" width="17.42578125" style="70" customWidth="1"/>
    <col min="6" max="6" width="18.85546875" style="70" customWidth="1"/>
    <col min="7" max="7" width="20.7109375" style="70" customWidth="1"/>
    <col min="8" max="8" width="55.7109375" style="20" customWidth="1"/>
    <col min="9" max="16384" width="9.140625" style="70"/>
  </cols>
  <sheetData>
    <row r="1" spans="1:8" x14ac:dyDescent="0.25">
      <c r="B1" s="100"/>
      <c r="C1" s="100"/>
      <c r="D1" s="100"/>
    </row>
    <row r="2" spans="1:8" x14ac:dyDescent="0.25">
      <c r="B2" s="100"/>
      <c r="C2" s="100"/>
      <c r="D2" s="100"/>
    </row>
    <row r="3" spans="1:8" ht="18.75" x14ac:dyDescent="0.25">
      <c r="B3" s="240" t="s">
        <v>77</v>
      </c>
      <c r="C3" s="240"/>
      <c r="D3" s="240"/>
      <c r="E3" s="240"/>
      <c r="H3" s="89"/>
    </row>
    <row r="4" spans="1:8" ht="15.75" customHeight="1" x14ac:dyDescent="0.25">
      <c r="B4" s="241" t="s">
        <v>55</v>
      </c>
      <c r="C4" s="241"/>
      <c r="D4" s="241"/>
      <c r="E4" s="241"/>
      <c r="H4" s="89"/>
    </row>
    <row r="5" spans="1:8" x14ac:dyDescent="0.25">
      <c r="B5" s="101"/>
      <c r="C5" s="101"/>
      <c r="D5" s="101"/>
      <c r="E5" s="101"/>
    </row>
    <row r="6" spans="1:8" x14ac:dyDescent="0.25">
      <c r="A6" s="242"/>
      <c r="B6" s="242"/>
      <c r="C6" s="1"/>
      <c r="D6" s="1"/>
      <c r="E6" s="1"/>
      <c r="F6" s="1"/>
    </row>
    <row r="7" spans="1:8" x14ac:dyDescent="0.25">
      <c r="A7" s="242"/>
      <c r="B7" s="242"/>
      <c r="C7" s="1"/>
      <c r="D7" s="1"/>
      <c r="E7" s="1"/>
      <c r="F7" s="1"/>
    </row>
    <row r="8" spans="1:8" ht="15.75" thickBot="1" x14ac:dyDescent="0.3"/>
    <row r="9" spans="1:8" x14ac:dyDescent="0.25">
      <c r="A9" s="247" t="s">
        <v>123</v>
      </c>
      <c r="B9" s="248"/>
      <c r="C9" s="248"/>
      <c r="D9" s="248"/>
      <c r="E9" s="248"/>
      <c r="F9" s="249"/>
    </row>
    <row r="10" spans="1:8" x14ac:dyDescent="0.25">
      <c r="A10" s="120">
        <v>1</v>
      </c>
      <c r="B10" s="18" t="s">
        <v>124</v>
      </c>
      <c r="C10" s="250" t="s">
        <v>136</v>
      </c>
      <c r="D10" s="250"/>
      <c r="E10" s="250"/>
      <c r="F10" s="251"/>
    </row>
    <row r="11" spans="1:8" x14ac:dyDescent="0.25">
      <c r="A11" s="120">
        <v>2</v>
      </c>
      <c r="B11" s="18" t="s">
        <v>125</v>
      </c>
      <c r="C11" s="250">
        <v>44</v>
      </c>
      <c r="D11" s="250"/>
      <c r="E11" s="250"/>
      <c r="F11" s="251"/>
    </row>
    <row r="12" spans="1:8" x14ac:dyDescent="0.25">
      <c r="A12" s="120">
        <v>3</v>
      </c>
      <c r="B12" s="18" t="s">
        <v>126</v>
      </c>
      <c r="C12" s="250">
        <v>1</v>
      </c>
      <c r="D12" s="250"/>
      <c r="E12" s="250"/>
      <c r="F12" s="251"/>
    </row>
    <row r="13" spans="1:8" ht="15.75" thickBot="1" x14ac:dyDescent="0.3">
      <c r="A13" s="71">
        <v>4</v>
      </c>
      <c r="B13" s="72" t="s">
        <v>127</v>
      </c>
      <c r="C13" s="252">
        <v>1</v>
      </c>
      <c r="D13" s="252"/>
      <c r="E13" s="252"/>
      <c r="F13" s="253"/>
    </row>
    <row r="14" spans="1:8" s="121" customFormat="1" ht="9" thickBot="1" x14ac:dyDescent="0.3">
      <c r="B14" s="122"/>
      <c r="C14" s="122"/>
      <c r="D14" s="122"/>
      <c r="H14" s="123"/>
    </row>
    <row r="15" spans="1:8" x14ac:dyDescent="0.25">
      <c r="A15" s="254" t="s">
        <v>128</v>
      </c>
      <c r="B15" s="255"/>
      <c r="C15" s="255"/>
      <c r="D15" s="255"/>
      <c r="E15" s="255"/>
      <c r="F15" s="256"/>
    </row>
    <row r="16" spans="1:8" ht="30" x14ac:dyDescent="0.25">
      <c r="A16" s="14">
        <v>1</v>
      </c>
      <c r="B16" s="62" t="s">
        <v>129</v>
      </c>
      <c r="C16" s="250" t="s">
        <v>136</v>
      </c>
      <c r="D16" s="250"/>
      <c r="E16" s="250"/>
      <c r="F16" s="251"/>
      <c r="H16" s="124"/>
    </row>
    <row r="17" spans="1:8" x14ac:dyDescent="0.25">
      <c r="A17" s="14">
        <v>2</v>
      </c>
      <c r="B17" s="62" t="s">
        <v>130</v>
      </c>
      <c r="C17" s="257"/>
      <c r="D17" s="258"/>
      <c r="E17" s="258"/>
      <c r="F17" s="259"/>
      <c r="H17" s="124"/>
    </row>
    <row r="18" spans="1:8" x14ac:dyDescent="0.25">
      <c r="A18" s="14">
        <v>3</v>
      </c>
      <c r="B18" s="129" t="s">
        <v>4</v>
      </c>
      <c r="C18" s="244">
        <v>2186.8000000000002</v>
      </c>
      <c r="D18" s="245"/>
      <c r="E18" s="245"/>
      <c r="F18" s="246"/>
    </row>
    <row r="19" spans="1:8" x14ac:dyDescent="0.25">
      <c r="A19" s="14">
        <v>4</v>
      </c>
      <c r="B19" s="62" t="s">
        <v>131</v>
      </c>
      <c r="C19" s="260" t="s">
        <v>146</v>
      </c>
      <c r="D19" s="261"/>
      <c r="E19" s="261"/>
      <c r="F19" s="262"/>
    </row>
    <row r="20" spans="1:8" x14ac:dyDescent="0.25">
      <c r="A20" s="14">
        <v>5</v>
      </c>
      <c r="B20" s="62" t="s">
        <v>132</v>
      </c>
      <c r="C20" s="257"/>
      <c r="D20" s="258"/>
      <c r="E20" s="258"/>
      <c r="F20" s="259"/>
    </row>
    <row r="21" spans="1:8" x14ac:dyDescent="0.25">
      <c r="A21" s="14">
        <v>6</v>
      </c>
      <c r="B21" s="129" t="s">
        <v>133</v>
      </c>
      <c r="C21" s="257" t="s">
        <v>162</v>
      </c>
      <c r="D21" s="258"/>
      <c r="E21" s="258"/>
      <c r="F21" s="259"/>
    </row>
    <row r="22" spans="1:8" ht="15.75" thickBot="1" x14ac:dyDescent="0.3">
      <c r="A22" s="127">
        <v>7</v>
      </c>
      <c r="B22" s="128" t="s">
        <v>134</v>
      </c>
      <c r="C22" s="263" t="s">
        <v>135</v>
      </c>
      <c r="D22" s="264"/>
      <c r="E22" s="264"/>
      <c r="F22" s="265"/>
    </row>
    <row r="23" spans="1:8" ht="9" customHeight="1" thickBot="1" x14ac:dyDescent="0.3">
      <c r="A23" s="101"/>
      <c r="B23" s="125"/>
      <c r="C23" s="126"/>
      <c r="D23" s="126"/>
      <c r="E23" s="126"/>
      <c r="F23" s="126"/>
    </row>
    <row r="24" spans="1:8" x14ac:dyDescent="0.25">
      <c r="A24" s="221" t="s">
        <v>26</v>
      </c>
      <c r="B24" s="233"/>
      <c r="C24" s="233"/>
      <c r="D24" s="233"/>
      <c r="E24" s="233"/>
      <c r="F24" s="223"/>
    </row>
    <row r="25" spans="1:8" x14ac:dyDescent="0.25">
      <c r="A25" s="55" t="s">
        <v>58</v>
      </c>
      <c r="B25" s="224" t="s">
        <v>5</v>
      </c>
      <c r="C25" s="213"/>
      <c r="D25" s="225"/>
      <c r="E25" s="31" t="s">
        <v>56</v>
      </c>
      <c r="F25" s="22" t="s">
        <v>6</v>
      </c>
    </row>
    <row r="26" spans="1:8" x14ac:dyDescent="0.25">
      <c r="A26" s="14" t="s">
        <v>0</v>
      </c>
      <c r="B26" s="243" t="s">
        <v>57</v>
      </c>
      <c r="C26" s="243"/>
      <c r="D26" s="243"/>
      <c r="E26" s="243"/>
      <c r="F26" s="151">
        <v>2186.8000000000002</v>
      </c>
    </row>
    <row r="27" spans="1:8" x14ac:dyDescent="0.25">
      <c r="A27" s="44" t="s">
        <v>1</v>
      </c>
      <c r="B27" s="152" t="s">
        <v>120</v>
      </c>
      <c r="C27" s="153"/>
      <c r="D27" s="154"/>
      <c r="E27" s="155"/>
      <c r="F27" s="151">
        <v>0</v>
      </c>
    </row>
    <row r="28" spans="1:8" x14ac:dyDescent="0.25">
      <c r="A28" s="44" t="s">
        <v>2</v>
      </c>
      <c r="B28" s="154" t="s">
        <v>148</v>
      </c>
      <c r="C28" s="154" t="s">
        <v>107</v>
      </c>
      <c r="D28" s="156"/>
      <c r="E28" s="157">
        <v>0.3</v>
      </c>
      <c r="F28" s="151">
        <f>E28*F26</f>
        <v>656.04000000000008</v>
      </c>
    </row>
    <row r="29" spans="1:8" x14ac:dyDescent="0.25">
      <c r="A29" s="14" t="s">
        <v>3</v>
      </c>
      <c r="B29" s="117" t="s">
        <v>117</v>
      </c>
      <c r="C29" s="118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119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118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210" t="s">
        <v>19</v>
      </c>
      <c r="B32" s="211"/>
      <c r="C32" s="211"/>
      <c r="D32" s="211"/>
      <c r="E32" s="105"/>
      <c r="F32" s="35">
        <f>SUM(F26:F31)</f>
        <v>2842.84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1" t="s">
        <v>27</v>
      </c>
      <c r="B34" s="222"/>
      <c r="C34" s="222"/>
      <c r="D34" s="222"/>
      <c r="E34" s="222"/>
      <c r="F34" s="223"/>
    </row>
    <row r="35" spans="1:8" ht="30" customHeight="1" x14ac:dyDescent="0.25">
      <c r="A35" s="55" t="s">
        <v>28</v>
      </c>
      <c r="B35" s="224" t="s">
        <v>29</v>
      </c>
      <c r="C35" s="213"/>
      <c r="D35" s="225"/>
      <c r="E35" s="65" t="s">
        <v>56</v>
      </c>
      <c r="F35" s="22" t="s">
        <v>6</v>
      </c>
    </row>
    <row r="36" spans="1:8" x14ac:dyDescent="0.25">
      <c r="A36" s="14" t="s">
        <v>0</v>
      </c>
      <c r="B36" s="218" t="s">
        <v>30</v>
      </c>
      <c r="C36" s="219"/>
      <c r="D36" s="220"/>
      <c r="E36" s="5">
        <v>8.3299999999999999E-2</v>
      </c>
      <c r="F36" s="34">
        <f>E36*F32</f>
        <v>236.808572</v>
      </c>
    </row>
    <row r="37" spans="1:8" x14ac:dyDescent="0.25">
      <c r="A37" s="14" t="s">
        <v>1</v>
      </c>
      <c r="B37" s="218" t="s">
        <v>31</v>
      </c>
      <c r="C37" s="219"/>
      <c r="D37" s="220"/>
      <c r="E37" s="4">
        <v>0.121</v>
      </c>
      <c r="F37" s="34">
        <f>E37*F32</f>
        <v>343.98363999999998</v>
      </c>
    </row>
    <row r="38" spans="1:8" ht="15" customHeight="1" x14ac:dyDescent="0.25">
      <c r="A38" s="224" t="s">
        <v>74</v>
      </c>
      <c r="B38" s="213"/>
      <c r="C38" s="213"/>
      <c r="D38" s="225"/>
      <c r="E38" s="23">
        <f>SUM(E36:E37)</f>
        <v>0.20429999999999998</v>
      </c>
      <c r="F38" s="47">
        <f>SUM(F36:F37)</f>
        <v>580.79221199999995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212" t="s">
        <v>19</v>
      </c>
      <c r="B40" s="213"/>
      <c r="C40" s="213"/>
      <c r="D40" s="213"/>
      <c r="E40" s="106"/>
      <c r="F40" s="30">
        <f>F39+F38</f>
        <v>580.79221199999995</v>
      </c>
    </row>
    <row r="41" spans="1:8" s="76" customFormat="1" ht="5.25" x14ac:dyDescent="0.25">
      <c r="A41" s="74"/>
      <c r="B41" s="75"/>
      <c r="C41" s="75"/>
      <c r="D41" s="75"/>
      <c r="F41" s="77"/>
      <c r="H41" s="83"/>
    </row>
    <row r="42" spans="1:8" x14ac:dyDescent="0.25">
      <c r="A42" s="55" t="s">
        <v>32</v>
      </c>
      <c r="B42" s="224" t="s">
        <v>33</v>
      </c>
      <c r="C42" s="213"/>
      <c r="D42" s="225"/>
      <c r="E42" s="65" t="s">
        <v>56</v>
      </c>
      <c r="F42" s="22" t="s">
        <v>6</v>
      </c>
    </row>
    <row r="43" spans="1:8" x14ac:dyDescent="0.25">
      <c r="A43" s="14" t="s">
        <v>0</v>
      </c>
      <c r="B43" s="218" t="s">
        <v>14</v>
      </c>
      <c r="C43" s="219"/>
      <c r="D43" s="220"/>
      <c r="E43" s="4">
        <v>0.2</v>
      </c>
      <c r="F43" s="36">
        <f>E43*($F$32+$F$40)</f>
        <v>684.7264424</v>
      </c>
    </row>
    <row r="44" spans="1:8" x14ac:dyDescent="0.25">
      <c r="A44" s="69" t="s">
        <v>1</v>
      </c>
      <c r="B44" s="218" t="s">
        <v>16</v>
      </c>
      <c r="C44" s="219"/>
      <c r="D44" s="220"/>
      <c r="E44" s="4">
        <v>2.5000000000000001E-2</v>
      </c>
      <c r="F44" s="36">
        <f t="shared" ref="F44:F51" si="0">E44*($F$32+$F$40)</f>
        <v>85.5908053</v>
      </c>
    </row>
    <row r="45" spans="1:8" x14ac:dyDescent="0.25">
      <c r="A45" s="214" t="s">
        <v>2</v>
      </c>
      <c r="B45" s="216" t="s">
        <v>106</v>
      </c>
      <c r="C45" s="15" t="s">
        <v>82</v>
      </c>
      <c r="D45" s="15" t="s">
        <v>83</v>
      </c>
      <c r="E45" s="230">
        <v>0.03</v>
      </c>
      <c r="F45" s="36">
        <f t="shared" si="0"/>
        <v>102.70896635999999</v>
      </c>
    </row>
    <row r="46" spans="1:8" x14ac:dyDescent="0.25">
      <c r="A46" s="215"/>
      <c r="B46" s="217"/>
      <c r="C46" s="113">
        <v>3</v>
      </c>
      <c r="D46" s="113">
        <v>0.5</v>
      </c>
      <c r="E46" s="231"/>
      <c r="F46" s="36">
        <f t="shared" si="0"/>
        <v>0</v>
      </c>
    </row>
    <row r="47" spans="1:8" x14ac:dyDescent="0.25">
      <c r="A47" s="51" t="s">
        <v>3</v>
      </c>
      <c r="B47" s="218" t="s">
        <v>59</v>
      </c>
      <c r="C47" s="219"/>
      <c r="D47" s="220"/>
      <c r="E47" s="4">
        <v>1.4999999999999999E-2</v>
      </c>
      <c r="F47" s="36">
        <f t="shared" si="0"/>
        <v>51.354483179999995</v>
      </c>
    </row>
    <row r="48" spans="1:8" x14ac:dyDescent="0.25">
      <c r="A48" s="14" t="s">
        <v>7</v>
      </c>
      <c r="B48" s="218" t="s">
        <v>34</v>
      </c>
      <c r="C48" s="219"/>
      <c r="D48" s="220"/>
      <c r="E48" s="4">
        <v>0.01</v>
      </c>
      <c r="F48" s="36">
        <f t="shared" si="0"/>
        <v>34.236322120000004</v>
      </c>
    </row>
    <row r="49" spans="1:8" x14ac:dyDescent="0.25">
      <c r="A49" s="14" t="s">
        <v>8</v>
      </c>
      <c r="B49" s="218" t="s">
        <v>18</v>
      </c>
      <c r="C49" s="219"/>
      <c r="D49" s="220"/>
      <c r="E49" s="4">
        <v>6.0000000000000001E-3</v>
      </c>
      <c r="F49" s="36">
        <f t="shared" si="0"/>
        <v>20.541793272</v>
      </c>
    </row>
    <row r="50" spans="1:8" x14ac:dyDescent="0.25">
      <c r="A50" s="14" t="s">
        <v>9</v>
      </c>
      <c r="B50" s="218" t="s">
        <v>15</v>
      </c>
      <c r="C50" s="219"/>
      <c r="D50" s="220"/>
      <c r="E50" s="4">
        <v>2E-3</v>
      </c>
      <c r="F50" s="36">
        <f t="shared" si="0"/>
        <v>6.8472644240000005</v>
      </c>
    </row>
    <row r="51" spans="1:8" x14ac:dyDescent="0.25">
      <c r="A51" s="14" t="s">
        <v>10</v>
      </c>
      <c r="B51" s="218" t="s">
        <v>17</v>
      </c>
      <c r="C51" s="219"/>
      <c r="D51" s="220"/>
      <c r="E51" s="4">
        <v>0.08</v>
      </c>
      <c r="F51" s="36">
        <f t="shared" si="0"/>
        <v>273.89057696000003</v>
      </c>
    </row>
    <row r="52" spans="1:8" x14ac:dyDescent="0.25">
      <c r="A52" s="224" t="s">
        <v>19</v>
      </c>
      <c r="B52" s="213"/>
      <c r="C52" s="213"/>
      <c r="D52" s="225"/>
      <c r="E52" s="23">
        <f>SUM(E43:E51)</f>
        <v>0.36800000000000005</v>
      </c>
      <c r="F52" s="30">
        <f>SUM(F43:F51)</f>
        <v>1259.896654016</v>
      </c>
    </row>
    <row r="53" spans="1:8" s="76" customFormat="1" ht="5.25" x14ac:dyDescent="0.25">
      <c r="A53" s="74"/>
      <c r="B53" s="75"/>
      <c r="C53" s="75"/>
      <c r="D53" s="75"/>
      <c r="F53" s="77"/>
      <c r="H53" s="83"/>
    </row>
    <row r="54" spans="1:8" x14ac:dyDescent="0.25">
      <c r="A54" s="55" t="s">
        <v>35</v>
      </c>
      <c r="B54" s="224" t="s">
        <v>11</v>
      </c>
      <c r="C54" s="225"/>
      <c r="D54" s="63" t="s">
        <v>101</v>
      </c>
      <c r="E54" s="65" t="s">
        <v>102</v>
      </c>
      <c r="F54" s="24" t="s">
        <v>6</v>
      </c>
    </row>
    <row r="55" spans="1:8" x14ac:dyDescent="0.25">
      <c r="A55" s="14" t="s">
        <v>0</v>
      </c>
      <c r="B55" s="235" t="s">
        <v>109</v>
      </c>
      <c r="C55" s="237"/>
      <c r="D55" s="154">
        <v>21</v>
      </c>
      <c r="E55" s="158">
        <v>4.75</v>
      </c>
      <c r="F55" s="159">
        <f>(D55*E55*2)-(0.06*F26)</f>
        <v>68.292000000000002</v>
      </c>
      <c r="G55" s="78"/>
    </row>
    <row r="56" spans="1:8" x14ac:dyDescent="0.25">
      <c r="A56" s="12" t="s">
        <v>1</v>
      </c>
      <c r="B56" s="238" t="s">
        <v>97</v>
      </c>
      <c r="C56" s="239"/>
      <c r="D56" s="160">
        <v>21</v>
      </c>
      <c r="E56" s="158"/>
      <c r="F56" s="161">
        <v>445</v>
      </c>
    </row>
    <row r="57" spans="1:8" x14ac:dyDescent="0.25">
      <c r="A57" s="14" t="s">
        <v>2</v>
      </c>
      <c r="B57" s="235" t="s">
        <v>36</v>
      </c>
      <c r="C57" s="236"/>
      <c r="D57" s="236"/>
      <c r="E57" s="237"/>
      <c r="F57" s="162">
        <v>0</v>
      </c>
    </row>
    <row r="58" spans="1:8" x14ac:dyDescent="0.25">
      <c r="A58" s="14" t="s">
        <v>3</v>
      </c>
      <c r="B58" s="218" t="s">
        <v>60</v>
      </c>
      <c r="C58" s="219"/>
      <c r="D58" s="219"/>
      <c r="E58" s="220"/>
      <c r="F58" s="27">
        <v>0</v>
      </c>
    </row>
    <row r="59" spans="1:8" x14ac:dyDescent="0.25">
      <c r="A59" s="14" t="s">
        <v>7</v>
      </c>
      <c r="B59" s="218" t="s">
        <v>61</v>
      </c>
      <c r="C59" s="219"/>
      <c r="D59" s="219"/>
      <c r="E59" s="220"/>
      <c r="F59" s="27"/>
    </row>
    <row r="60" spans="1:8" x14ac:dyDescent="0.25">
      <c r="A60" s="14" t="s">
        <v>8</v>
      </c>
      <c r="B60" s="218" t="s">
        <v>121</v>
      </c>
      <c r="C60" s="219"/>
      <c r="D60" s="219"/>
      <c r="E60" s="220"/>
      <c r="F60" s="28"/>
    </row>
    <row r="61" spans="1:8" x14ac:dyDescent="0.25">
      <c r="A61" s="212" t="s">
        <v>19</v>
      </c>
      <c r="B61" s="213"/>
      <c r="C61" s="213"/>
      <c r="D61" s="213"/>
      <c r="E61" s="106"/>
      <c r="F61" s="30">
        <f>SUM(F55:G60)</f>
        <v>513.29200000000003</v>
      </c>
    </row>
    <row r="62" spans="1:8" s="76" customFormat="1" ht="5.25" x14ac:dyDescent="0.25">
      <c r="A62" s="74"/>
      <c r="B62" s="75"/>
      <c r="C62" s="75"/>
      <c r="D62" s="75"/>
      <c r="F62" s="77"/>
      <c r="H62" s="83"/>
    </row>
    <row r="63" spans="1:8" ht="15" customHeight="1" x14ac:dyDescent="0.25">
      <c r="A63" s="66">
        <v>2</v>
      </c>
      <c r="B63" s="224" t="s">
        <v>62</v>
      </c>
      <c r="C63" s="213"/>
      <c r="D63" s="213"/>
      <c r="E63" s="225"/>
      <c r="F63" s="22" t="s">
        <v>6</v>
      </c>
    </row>
    <row r="64" spans="1:8" x14ac:dyDescent="0.25">
      <c r="A64" s="13" t="s">
        <v>28</v>
      </c>
      <c r="B64" s="228" t="s">
        <v>29</v>
      </c>
      <c r="C64" s="229"/>
      <c r="D64" s="229"/>
      <c r="E64" s="229"/>
      <c r="F64" s="37">
        <f>F40</f>
        <v>580.79221199999995</v>
      </c>
    </row>
    <row r="65" spans="1:6" x14ac:dyDescent="0.25">
      <c r="A65" s="13" t="s">
        <v>32</v>
      </c>
      <c r="B65" s="218" t="s">
        <v>33</v>
      </c>
      <c r="C65" s="219"/>
      <c r="D65" s="219"/>
      <c r="E65" s="219"/>
      <c r="F65" s="37">
        <f>F52</f>
        <v>1259.896654016</v>
      </c>
    </row>
    <row r="66" spans="1:6" x14ac:dyDescent="0.25">
      <c r="A66" s="13" t="s">
        <v>35</v>
      </c>
      <c r="B66" s="218" t="s">
        <v>11</v>
      </c>
      <c r="C66" s="219"/>
      <c r="D66" s="219"/>
      <c r="E66" s="219"/>
      <c r="F66" s="37">
        <f>F61</f>
        <v>513.29200000000003</v>
      </c>
    </row>
    <row r="67" spans="1:6" ht="15.75" thickBot="1" x14ac:dyDescent="0.3">
      <c r="A67" s="210" t="s">
        <v>19</v>
      </c>
      <c r="B67" s="211"/>
      <c r="C67" s="211"/>
      <c r="D67" s="211"/>
      <c r="E67" s="104"/>
      <c r="F67" s="33">
        <f>SUM(F64:F66)</f>
        <v>2353.9808660159997</v>
      </c>
    </row>
    <row r="68" spans="1:6" ht="15.75" thickBot="1" x14ac:dyDescent="0.3"/>
    <row r="69" spans="1:6" x14ac:dyDescent="0.25">
      <c r="A69" s="227" t="s">
        <v>43</v>
      </c>
      <c r="B69" s="222"/>
      <c r="C69" s="222"/>
      <c r="D69" s="222"/>
      <c r="E69" s="222"/>
      <c r="F69" s="223"/>
    </row>
    <row r="70" spans="1:6" x14ac:dyDescent="0.25">
      <c r="A70" s="65">
        <v>3</v>
      </c>
      <c r="B70" s="224" t="s">
        <v>21</v>
      </c>
      <c r="C70" s="213"/>
      <c r="D70" s="225"/>
      <c r="E70" s="65" t="s">
        <v>56</v>
      </c>
      <c r="F70" s="22" t="s">
        <v>6</v>
      </c>
    </row>
    <row r="71" spans="1:6" x14ac:dyDescent="0.25">
      <c r="A71" s="15" t="s">
        <v>0</v>
      </c>
      <c r="B71" s="49" t="s">
        <v>37</v>
      </c>
      <c r="C71" s="49"/>
      <c r="D71" s="49"/>
      <c r="E71" s="4">
        <v>4.1999999999999997E-3</v>
      </c>
      <c r="F71" s="34">
        <f>E71*$F$32</f>
        <v>11.939928</v>
      </c>
    </row>
    <row r="72" spans="1:6" x14ac:dyDescent="0.25">
      <c r="A72" s="52" t="s">
        <v>1</v>
      </c>
      <c r="B72" s="218" t="s">
        <v>38</v>
      </c>
      <c r="C72" s="219"/>
      <c r="D72" s="219"/>
      <c r="E72" s="54">
        <f>E51*E71</f>
        <v>3.3599999999999998E-4</v>
      </c>
      <c r="F72" s="34">
        <f t="shared" ref="F72:F76" si="1">E72*$F$32</f>
        <v>0.95519423999999997</v>
      </c>
    </row>
    <row r="73" spans="1:6" x14ac:dyDescent="0.25">
      <c r="A73" s="15" t="s">
        <v>2</v>
      </c>
      <c r="B73" s="218" t="s">
        <v>41</v>
      </c>
      <c r="C73" s="219"/>
      <c r="D73" s="219"/>
      <c r="E73" s="4">
        <v>3.44E-2</v>
      </c>
      <c r="F73" s="34">
        <f t="shared" si="1"/>
        <v>97.793696000000011</v>
      </c>
    </row>
    <row r="74" spans="1:6" x14ac:dyDescent="0.25">
      <c r="A74" s="52" t="s">
        <v>3</v>
      </c>
      <c r="B74" s="218" t="s">
        <v>42</v>
      </c>
      <c r="C74" s="219"/>
      <c r="D74" s="219"/>
      <c r="E74" s="54">
        <v>1.9400000000000001E-2</v>
      </c>
      <c r="F74" s="34">
        <f t="shared" si="1"/>
        <v>55.151096000000003</v>
      </c>
    </row>
    <row r="75" spans="1:6" x14ac:dyDescent="0.25">
      <c r="A75" s="15" t="s">
        <v>7</v>
      </c>
      <c r="B75" s="218" t="s">
        <v>39</v>
      </c>
      <c r="C75" s="219"/>
      <c r="D75" s="219"/>
      <c r="E75" s="4">
        <f>E52*E74</f>
        <v>7.1392000000000009E-3</v>
      </c>
      <c r="F75" s="34">
        <f t="shared" si="1"/>
        <v>20.295603328000002</v>
      </c>
    </row>
    <row r="76" spans="1:6" x14ac:dyDescent="0.25">
      <c r="A76" s="15" t="s">
        <v>8</v>
      </c>
      <c r="B76" s="218" t="s">
        <v>40</v>
      </c>
      <c r="C76" s="219"/>
      <c r="D76" s="219"/>
      <c r="E76" s="4">
        <v>6.2E-4</v>
      </c>
      <c r="F76" s="34">
        <f t="shared" si="1"/>
        <v>1.7625608000000001</v>
      </c>
    </row>
    <row r="77" spans="1:6" ht="15.75" thickBot="1" x14ac:dyDescent="0.3">
      <c r="A77" s="226" t="s">
        <v>19</v>
      </c>
      <c r="B77" s="211"/>
      <c r="C77" s="211"/>
      <c r="D77" s="211"/>
      <c r="E77" s="50">
        <f>SUM(E71:E76)</f>
        <v>6.6095199999999993E-2</v>
      </c>
      <c r="F77" s="35">
        <f>SUM(F71:F76)</f>
        <v>187.898078368</v>
      </c>
    </row>
    <row r="78" spans="1:6" ht="15.75" thickBot="1" x14ac:dyDescent="0.3">
      <c r="A78" s="3"/>
      <c r="B78" s="7"/>
      <c r="C78" s="7"/>
      <c r="D78" s="7"/>
      <c r="E78" s="9"/>
      <c r="F78" s="10"/>
    </row>
    <row r="79" spans="1:6" x14ac:dyDescent="0.25">
      <c r="A79" s="221" t="s">
        <v>150</v>
      </c>
      <c r="B79" s="222"/>
      <c r="C79" s="222"/>
      <c r="D79" s="222"/>
      <c r="E79" s="222"/>
      <c r="F79" s="223"/>
    </row>
    <row r="80" spans="1:6" x14ac:dyDescent="0.25">
      <c r="A80" s="66" t="s">
        <v>13</v>
      </c>
      <c r="B80" s="224" t="s">
        <v>151</v>
      </c>
      <c r="C80" s="213"/>
      <c r="D80" s="225"/>
      <c r="E80" s="65" t="s">
        <v>56</v>
      </c>
      <c r="F80" s="24" t="s">
        <v>6</v>
      </c>
    </row>
    <row r="81" spans="1:29" x14ac:dyDescent="0.2">
      <c r="A81" s="44" t="s">
        <v>0</v>
      </c>
      <c r="B81" s="218" t="s">
        <v>149</v>
      </c>
      <c r="C81" s="219"/>
      <c r="D81" s="219"/>
      <c r="E81" s="4">
        <v>8.3299999999999999E-2</v>
      </c>
      <c r="F81" s="48">
        <f>E81*$F$32</f>
        <v>236.808572</v>
      </c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114"/>
      <c r="X81" s="114"/>
      <c r="Y81" s="114"/>
      <c r="Z81" s="114"/>
      <c r="AA81" s="114"/>
      <c r="AB81" s="114"/>
      <c r="AC81" s="114"/>
    </row>
    <row r="82" spans="1:29" x14ac:dyDescent="0.25">
      <c r="A82" s="44" t="s">
        <v>1</v>
      </c>
      <c r="B82" s="218" t="s">
        <v>46</v>
      </c>
      <c r="C82" s="219"/>
      <c r="D82" s="219"/>
      <c r="E82" s="4">
        <v>2.8E-3</v>
      </c>
      <c r="F82" s="48">
        <f t="shared" ref="F82:F85" si="2">E82*$F$32</f>
        <v>7.9599520000000004</v>
      </c>
      <c r="G82" s="143"/>
      <c r="H82" s="144"/>
      <c r="I82" s="144"/>
      <c r="J82" s="144"/>
      <c r="K82" s="144"/>
      <c r="L82" s="144"/>
      <c r="M82" s="144"/>
      <c r="N82" s="144"/>
      <c r="O82" s="144"/>
      <c r="P82" s="144"/>
      <c r="Q82" s="144"/>
      <c r="R82" s="144"/>
      <c r="S82" s="144"/>
      <c r="T82" s="144"/>
      <c r="U82" s="144"/>
      <c r="V82" s="144"/>
      <c r="W82" s="144"/>
      <c r="X82" s="144"/>
      <c r="Y82" s="144"/>
      <c r="Z82" s="144"/>
      <c r="AA82" s="144"/>
      <c r="AB82" s="144"/>
      <c r="AC82" s="144"/>
    </row>
    <row r="83" spans="1:29" ht="15" customHeight="1" x14ac:dyDescent="0.25">
      <c r="A83" s="44" t="s">
        <v>2</v>
      </c>
      <c r="B83" s="62" t="s">
        <v>78</v>
      </c>
      <c r="C83" s="132"/>
      <c r="D83" s="132"/>
      <c r="E83" s="4">
        <v>2.0000000000000001E-4</v>
      </c>
      <c r="F83" s="48">
        <f t="shared" si="2"/>
        <v>0.56856800000000007</v>
      </c>
      <c r="G83" s="143"/>
      <c r="H83" s="144"/>
      <c r="I83" s="144"/>
      <c r="J83" s="144"/>
      <c r="K83" s="144"/>
      <c r="L83" s="144"/>
      <c r="M83" s="144"/>
      <c r="N83" s="144"/>
      <c r="O83" s="144"/>
      <c r="P83" s="144"/>
      <c r="Q83" s="144"/>
      <c r="R83" s="144"/>
      <c r="S83" s="144"/>
      <c r="T83" s="144"/>
      <c r="U83" s="144"/>
      <c r="V83" s="144"/>
      <c r="W83" s="144"/>
      <c r="X83" s="144"/>
      <c r="Y83" s="144"/>
      <c r="Z83" s="144"/>
      <c r="AA83" s="144"/>
      <c r="AB83" s="144"/>
      <c r="AC83" s="144"/>
    </row>
    <row r="84" spans="1:29" ht="13.5" customHeight="1" x14ac:dyDescent="0.25">
      <c r="A84" s="44" t="s">
        <v>3</v>
      </c>
      <c r="B84" s="218" t="s">
        <v>47</v>
      </c>
      <c r="C84" s="219"/>
      <c r="D84" s="132"/>
      <c r="E84" s="4">
        <v>6.9999999999999999E-4</v>
      </c>
      <c r="F84" s="48">
        <f t="shared" si="2"/>
        <v>1.9899880000000001</v>
      </c>
      <c r="G84" s="143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/>
      <c r="U84" s="144"/>
      <c r="V84" s="144"/>
      <c r="W84" s="144"/>
      <c r="X84" s="144"/>
      <c r="Y84" s="144"/>
      <c r="Z84" s="144"/>
      <c r="AA84" s="144"/>
      <c r="AB84" s="144"/>
      <c r="AC84" s="144"/>
    </row>
    <row r="85" spans="1:29" ht="13.5" customHeight="1" x14ac:dyDescent="0.25">
      <c r="A85" s="44" t="s">
        <v>7</v>
      </c>
      <c r="B85" s="218" t="s">
        <v>49</v>
      </c>
      <c r="C85" s="219"/>
      <c r="D85" s="132"/>
      <c r="E85" s="4">
        <v>2.8999999999999998E-3</v>
      </c>
      <c r="F85" s="48">
        <f t="shared" si="2"/>
        <v>8.244235999999999</v>
      </c>
      <c r="G85" s="130"/>
      <c r="H85" s="131"/>
      <c r="I85" s="131"/>
      <c r="J85" s="131"/>
      <c r="K85" s="131"/>
      <c r="L85" s="131"/>
      <c r="M85" s="131"/>
      <c r="N85" s="131"/>
      <c r="O85" s="131"/>
      <c r="P85" s="131"/>
      <c r="Q85" s="131"/>
      <c r="R85" s="131"/>
      <c r="S85" s="131"/>
      <c r="T85" s="131"/>
      <c r="U85" s="131"/>
      <c r="V85" s="131"/>
      <c r="W85" s="131"/>
      <c r="X85" s="131"/>
      <c r="Y85" s="131"/>
      <c r="Z85" s="131"/>
      <c r="AA85" s="131"/>
      <c r="AB85" s="131"/>
      <c r="AC85" s="131"/>
    </row>
    <row r="86" spans="1:29" ht="14.25" customHeight="1" x14ac:dyDescent="0.25">
      <c r="A86" s="14" t="s">
        <v>8</v>
      </c>
      <c r="B86" s="218" t="s">
        <v>48</v>
      </c>
      <c r="C86" s="219"/>
      <c r="D86" s="219"/>
      <c r="E86" s="4">
        <v>0</v>
      </c>
      <c r="F86" s="48">
        <v>0</v>
      </c>
      <c r="G86" s="143"/>
      <c r="H86" s="144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4"/>
      <c r="U86" s="144"/>
      <c r="V86" s="144"/>
      <c r="W86" s="144"/>
      <c r="X86" s="144"/>
      <c r="Y86" s="144"/>
      <c r="Z86" s="144"/>
      <c r="AA86" s="144"/>
      <c r="AB86" s="144"/>
      <c r="AC86" s="144"/>
    </row>
    <row r="87" spans="1:29" x14ac:dyDescent="0.25">
      <c r="A87" s="212" t="s">
        <v>19</v>
      </c>
      <c r="B87" s="213"/>
      <c r="C87" s="213"/>
      <c r="D87" s="213"/>
      <c r="E87" s="133">
        <f>SUM(E81:E86)</f>
        <v>8.9900000000000008E-2</v>
      </c>
      <c r="F87" s="53">
        <f>SUM(F81:F86)</f>
        <v>255.571316</v>
      </c>
    </row>
    <row r="88" spans="1:29" s="76" customFormat="1" ht="5.25" x14ac:dyDescent="0.25">
      <c r="A88" s="74"/>
      <c r="B88" s="75"/>
      <c r="C88" s="75"/>
      <c r="D88" s="75"/>
      <c r="F88" s="77"/>
      <c r="H88" s="83"/>
    </row>
    <row r="89" spans="1:29" x14ac:dyDescent="0.25">
      <c r="A89" s="66" t="s">
        <v>20</v>
      </c>
      <c r="B89" s="224" t="s">
        <v>50</v>
      </c>
      <c r="C89" s="213"/>
      <c r="D89" s="225"/>
      <c r="E89" s="65" t="s">
        <v>56</v>
      </c>
      <c r="F89" s="24" t="s">
        <v>6</v>
      </c>
    </row>
    <row r="90" spans="1:29" x14ac:dyDescent="0.25">
      <c r="A90" s="44" t="s">
        <v>0</v>
      </c>
      <c r="B90" s="218" t="s">
        <v>51</v>
      </c>
      <c r="C90" s="219"/>
      <c r="D90" s="219"/>
      <c r="E90" s="4">
        <v>0</v>
      </c>
      <c r="F90" s="48">
        <f>E90*F32</f>
        <v>0</v>
      </c>
    </row>
    <row r="91" spans="1:29" x14ac:dyDescent="0.25">
      <c r="A91" s="212" t="s">
        <v>19</v>
      </c>
      <c r="B91" s="213"/>
      <c r="C91" s="213"/>
      <c r="D91" s="213"/>
      <c r="E91" s="106"/>
      <c r="F91" s="30">
        <f>SUM(F90)</f>
        <v>0</v>
      </c>
    </row>
    <row r="92" spans="1:29" s="76" customFormat="1" ht="5.25" x14ac:dyDescent="0.25">
      <c r="A92" s="74"/>
      <c r="B92" s="75"/>
      <c r="C92" s="75"/>
      <c r="D92" s="75"/>
      <c r="F92" s="77"/>
      <c r="H92" s="83"/>
    </row>
    <row r="93" spans="1:29" ht="15" customHeight="1" x14ac:dyDescent="0.25">
      <c r="A93" s="66">
        <v>4</v>
      </c>
      <c r="B93" s="224" t="s">
        <v>63</v>
      </c>
      <c r="C93" s="213"/>
      <c r="D93" s="213"/>
      <c r="E93" s="225"/>
      <c r="F93" s="22" t="s">
        <v>6</v>
      </c>
    </row>
    <row r="94" spans="1:29" x14ac:dyDescent="0.25">
      <c r="A94" s="13" t="s">
        <v>13</v>
      </c>
      <c r="B94" s="228" t="s">
        <v>45</v>
      </c>
      <c r="C94" s="229"/>
      <c r="D94" s="229"/>
      <c r="E94" s="232"/>
      <c r="F94" s="32">
        <f>F87</f>
        <v>255.571316</v>
      </c>
    </row>
    <row r="95" spans="1:29" x14ac:dyDescent="0.25">
      <c r="A95" s="13" t="s">
        <v>20</v>
      </c>
      <c r="B95" s="228" t="s">
        <v>50</v>
      </c>
      <c r="C95" s="229"/>
      <c r="D95" s="229"/>
      <c r="E95" s="229"/>
      <c r="F95" s="32">
        <f>F91</f>
        <v>0</v>
      </c>
    </row>
    <row r="96" spans="1:29" ht="15.75" thickBot="1" x14ac:dyDescent="0.3">
      <c r="A96" s="210" t="s">
        <v>19</v>
      </c>
      <c r="B96" s="211"/>
      <c r="C96" s="211"/>
      <c r="D96" s="211"/>
      <c r="E96" s="104"/>
      <c r="F96" s="38">
        <f>SUM(F94:F95)</f>
        <v>255.571316</v>
      </c>
    </row>
    <row r="97" spans="1:45" ht="15.75" thickBot="1" x14ac:dyDescent="0.3">
      <c r="A97" s="84"/>
      <c r="B97" s="84"/>
      <c r="C97" s="84"/>
      <c r="D97" s="84"/>
      <c r="E97" s="87"/>
      <c r="F97" s="87"/>
    </row>
    <row r="98" spans="1:45" s="79" customFormat="1" x14ac:dyDescent="0.25">
      <c r="A98" s="221" t="s">
        <v>52</v>
      </c>
      <c r="B98" s="233"/>
      <c r="C98" s="233"/>
      <c r="D98" s="233"/>
      <c r="E98" s="233"/>
      <c r="F98" s="223"/>
      <c r="G98" s="70"/>
      <c r="H98" s="20"/>
      <c r="I98" s="70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0"/>
      <c r="AB98" s="70"/>
      <c r="AC98" s="70"/>
      <c r="AD98" s="70"/>
      <c r="AE98" s="70"/>
      <c r="AF98" s="70"/>
      <c r="AG98" s="70"/>
      <c r="AH98" s="70"/>
      <c r="AI98" s="70"/>
      <c r="AJ98" s="70"/>
      <c r="AK98" s="70"/>
      <c r="AL98" s="70"/>
      <c r="AM98" s="70"/>
      <c r="AN98" s="70"/>
      <c r="AO98" s="70"/>
      <c r="AP98" s="70"/>
      <c r="AQ98" s="70"/>
      <c r="AR98" s="70"/>
      <c r="AS98" s="70"/>
    </row>
    <row r="99" spans="1:45" x14ac:dyDescent="0.25">
      <c r="A99" s="55">
        <v>5</v>
      </c>
      <c r="B99" s="224" t="s">
        <v>103</v>
      </c>
      <c r="C99" s="213"/>
      <c r="D99" s="213"/>
      <c r="E99" s="225"/>
      <c r="F99" s="22" t="s">
        <v>6</v>
      </c>
    </row>
    <row r="100" spans="1:45" x14ac:dyDescent="0.25">
      <c r="A100" s="14" t="s">
        <v>0</v>
      </c>
      <c r="B100" s="218" t="s">
        <v>12</v>
      </c>
      <c r="C100" s="219"/>
      <c r="D100" s="219"/>
      <c r="E100" s="220"/>
      <c r="F100" s="37">
        <v>29.51</v>
      </c>
    </row>
    <row r="101" spans="1:45" x14ac:dyDescent="0.25">
      <c r="A101" s="14" t="s">
        <v>2</v>
      </c>
      <c r="B101" s="218" t="s">
        <v>114</v>
      </c>
      <c r="C101" s="219"/>
      <c r="D101" s="219"/>
      <c r="E101" s="220"/>
      <c r="F101" s="37">
        <v>119.62</v>
      </c>
    </row>
    <row r="102" spans="1:45" x14ac:dyDescent="0.25">
      <c r="A102" s="14" t="s">
        <v>3</v>
      </c>
      <c r="B102" s="218" t="s">
        <v>115</v>
      </c>
      <c r="C102" s="219"/>
      <c r="D102" s="219"/>
      <c r="E102" s="220"/>
      <c r="F102" s="37">
        <v>0</v>
      </c>
    </row>
    <row r="103" spans="1:45" ht="15.75" thickBot="1" x14ac:dyDescent="0.3">
      <c r="A103" s="210" t="s">
        <v>19</v>
      </c>
      <c r="B103" s="211"/>
      <c r="C103" s="211"/>
      <c r="D103" s="211"/>
      <c r="E103" s="105"/>
      <c r="F103" s="38">
        <f>SUM(F100:F102)</f>
        <v>149.13</v>
      </c>
    </row>
    <row r="104" spans="1:45" ht="15.75" thickBot="1" x14ac:dyDescent="0.3">
      <c r="A104" s="234"/>
      <c r="B104" s="234"/>
      <c r="C104" s="234"/>
      <c r="D104" s="234"/>
      <c r="E104" s="234"/>
      <c r="F104" s="234"/>
    </row>
    <row r="105" spans="1:45" s="80" customFormat="1" x14ac:dyDescent="0.25">
      <c r="A105" s="221" t="s">
        <v>53</v>
      </c>
      <c r="B105" s="222"/>
      <c r="C105" s="222"/>
      <c r="D105" s="222"/>
      <c r="E105" s="233"/>
      <c r="F105" s="223"/>
      <c r="H105" s="20"/>
    </row>
    <row r="106" spans="1:45" x14ac:dyDescent="0.25">
      <c r="A106" s="66">
        <v>6</v>
      </c>
      <c r="B106" s="266" t="s">
        <v>22</v>
      </c>
      <c r="C106" s="266"/>
      <c r="D106" s="266"/>
      <c r="E106" s="64" t="s">
        <v>56</v>
      </c>
      <c r="F106" s="22" t="s">
        <v>6</v>
      </c>
    </row>
    <row r="107" spans="1:45" x14ac:dyDescent="0.25">
      <c r="A107" s="44" t="s">
        <v>0</v>
      </c>
      <c r="B107" s="218" t="s">
        <v>23</v>
      </c>
      <c r="C107" s="219"/>
      <c r="D107" s="219"/>
      <c r="E107" s="4">
        <v>2.5000000000000001E-2</v>
      </c>
      <c r="F107" s="34">
        <f>E107*(F32+F67+F77+F96+F103)</f>
        <v>144.73550650959999</v>
      </c>
    </row>
    <row r="108" spans="1:45" x14ac:dyDescent="0.25">
      <c r="A108" s="44" t="s">
        <v>1</v>
      </c>
      <c r="B108" s="218" t="s">
        <v>25</v>
      </c>
      <c r="C108" s="219"/>
      <c r="D108" s="219"/>
      <c r="E108" s="4">
        <v>0.05</v>
      </c>
      <c r="F108" s="34">
        <f>E108*(F32+F67+F77+F96+F103+F107)</f>
        <v>296.70778834467995</v>
      </c>
    </row>
    <row r="109" spans="1:45" x14ac:dyDescent="0.25">
      <c r="A109" s="271" t="s">
        <v>71</v>
      </c>
      <c r="B109" s="272"/>
      <c r="C109" s="67"/>
      <c r="D109" s="67"/>
      <c r="E109" s="42">
        <f>SUM(E107:E108)</f>
        <v>7.5000000000000011E-2</v>
      </c>
      <c r="F109" s="39">
        <f>SUM(F107:F108)</f>
        <v>441.44329485427994</v>
      </c>
    </row>
    <row r="110" spans="1:45" s="76" customFormat="1" ht="5.25" x14ac:dyDescent="0.25">
      <c r="A110" s="74"/>
      <c r="B110" s="75"/>
      <c r="C110" s="75"/>
      <c r="D110" s="75"/>
      <c r="F110" s="77"/>
      <c r="H110" s="83"/>
    </row>
    <row r="111" spans="1:45" x14ac:dyDescent="0.25">
      <c r="A111" s="41" t="s">
        <v>2</v>
      </c>
      <c r="B111" s="273" t="s">
        <v>24</v>
      </c>
      <c r="C111" s="274"/>
      <c r="D111" s="274"/>
      <c r="E111" s="274"/>
      <c r="F111" s="275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44.335646534262523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204.6260609273655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341.04343487894249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268" t="s">
        <v>72</v>
      </c>
      <c r="B116" s="269"/>
      <c r="C116" s="269"/>
      <c r="D116" s="270"/>
      <c r="E116" s="42">
        <f>SUM(E112:E115)</f>
        <v>8.6499999999999994E-2</v>
      </c>
      <c r="F116" s="45">
        <f>SUM(F112:F115)</f>
        <v>590.0051423405705</v>
      </c>
    </row>
    <row r="117" spans="1:8" ht="15.75" thickBot="1" x14ac:dyDescent="0.3">
      <c r="A117" s="210" t="s">
        <v>19</v>
      </c>
      <c r="B117" s="211"/>
      <c r="C117" s="211"/>
      <c r="D117" s="267"/>
      <c r="E117" s="29">
        <f>E109+E116</f>
        <v>0.1615</v>
      </c>
      <c r="F117" s="35">
        <f>TRUNC(F109+F116,2)</f>
        <v>1031.44</v>
      </c>
      <c r="G117" s="81"/>
    </row>
    <row r="118" spans="1:8" ht="15.75" thickBot="1" x14ac:dyDescent="0.3">
      <c r="A118" s="3"/>
      <c r="B118" s="84"/>
      <c r="C118" s="84"/>
      <c r="D118" s="84"/>
      <c r="E118" s="85"/>
      <c r="F118" s="86"/>
      <c r="G118" s="81"/>
    </row>
    <row r="119" spans="1:8" x14ac:dyDescent="0.25">
      <c r="A119" s="221" t="s">
        <v>69</v>
      </c>
      <c r="B119" s="233"/>
      <c r="C119" s="233"/>
      <c r="D119" s="233"/>
      <c r="E119" s="233"/>
      <c r="F119" s="223"/>
      <c r="G119" s="81"/>
    </row>
    <row r="120" spans="1:8" ht="15" customHeight="1" x14ac:dyDescent="0.25">
      <c r="A120" s="212" t="s">
        <v>79</v>
      </c>
      <c r="B120" s="213"/>
      <c r="C120" s="213"/>
      <c r="D120" s="213"/>
      <c r="E120" s="225"/>
      <c r="F120" s="22" t="s">
        <v>6</v>
      </c>
    </row>
    <row r="121" spans="1:8" s="80" customFormat="1" x14ac:dyDescent="0.25">
      <c r="A121" s="13" t="s">
        <v>0</v>
      </c>
      <c r="B121" s="218" t="s">
        <v>26</v>
      </c>
      <c r="C121" s="219"/>
      <c r="D121" s="219"/>
      <c r="E121" s="220"/>
      <c r="F121" s="37">
        <f>F32</f>
        <v>2842.84</v>
      </c>
      <c r="H121" s="20"/>
    </row>
    <row r="122" spans="1:8" x14ac:dyDescent="0.25">
      <c r="A122" s="13" t="s">
        <v>1</v>
      </c>
      <c r="B122" s="218" t="s">
        <v>27</v>
      </c>
      <c r="C122" s="219"/>
      <c r="D122" s="219"/>
      <c r="E122" s="220"/>
      <c r="F122" s="37">
        <f>F67</f>
        <v>2353.9808660159997</v>
      </c>
    </row>
    <row r="123" spans="1:8" x14ac:dyDescent="0.25">
      <c r="A123" s="13" t="s">
        <v>2</v>
      </c>
      <c r="B123" s="218" t="s">
        <v>43</v>
      </c>
      <c r="C123" s="219"/>
      <c r="D123" s="219"/>
      <c r="E123" s="220"/>
      <c r="F123" s="37">
        <f>F77</f>
        <v>187.898078368</v>
      </c>
    </row>
    <row r="124" spans="1:8" x14ac:dyDescent="0.25">
      <c r="A124" s="13" t="s">
        <v>3</v>
      </c>
      <c r="B124" s="218" t="s">
        <v>44</v>
      </c>
      <c r="C124" s="219"/>
      <c r="D124" s="219"/>
      <c r="E124" s="220"/>
      <c r="F124" s="37">
        <f>F96</f>
        <v>255.571316</v>
      </c>
    </row>
    <row r="125" spans="1:8" x14ac:dyDescent="0.25">
      <c r="A125" s="13" t="s">
        <v>7</v>
      </c>
      <c r="B125" s="218" t="s">
        <v>52</v>
      </c>
      <c r="C125" s="219"/>
      <c r="D125" s="219"/>
      <c r="E125" s="220"/>
      <c r="F125" s="37">
        <f>F103</f>
        <v>149.13</v>
      </c>
    </row>
    <row r="126" spans="1:8" x14ac:dyDescent="0.25">
      <c r="A126" s="212" t="s">
        <v>70</v>
      </c>
      <c r="B126" s="213"/>
      <c r="C126" s="213"/>
      <c r="D126" s="213"/>
      <c r="E126" s="213"/>
      <c r="F126" s="40">
        <f>TRUNC(SUM(F121:F125),2)</f>
        <v>5789.42</v>
      </c>
      <c r="H126" s="6"/>
    </row>
    <row r="127" spans="1:8" x14ac:dyDescent="0.25">
      <c r="A127" s="13" t="s">
        <v>8</v>
      </c>
      <c r="B127" s="277" t="s">
        <v>53</v>
      </c>
      <c r="C127" s="277"/>
      <c r="D127" s="277"/>
      <c r="E127" s="277"/>
      <c r="F127" s="37">
        <f>F117</f>
        <v>1031.44</v>
      </c>
    </row>
    <row r="128" spans="1:8" ht="15.75" thickBot="1" x14ac:dyDescent="0.3">
      <c r="A128" s="210" t="s">
        <v>73</v>
      </c>
      <c r="B128" s="211"/>
      <c r="C128" s="211"/>
      <c r="D128" s="211"/>
      <c r="E128" s="211"/>
      <c r="F128" s="38">
        <f>TRUNC(F126+F127,2)</f>
        <v>6820.86</v>
      </c>
      <c r="H128" s="6"/>
    </row>
    <row r="129" spans="1:45" ht="15.75" thickBot="1" x14ac:dyDescent="0.3">
      <c r="A129" s="84"/>
      <c r="B129" s="84"/>
      <c r="C129" s="84"/>
      <c r="D129" s="84"/>
      <c r="E129" s="84"/>
      <c r="F129" s="88"/>
      <c r="H129" s="70"/>
    </row>
    <row r="130" spans="1:45" s="79" customFormat="1" x14ac:dyDescent="0.25">
      <c r="A130" s="287" t="s">
        <v>89</v>
      </c>
      <c r="B130" s="288"/>
      <c r="C130" s="288"/>
      <c r="D130" s="288"/>
      <c r="E130" s="288"/>
      <c r="F130" s="288"/>
      <c r="G130" s="289"/>
      <c r="H130" s="70"/>
      <c r="I130" s="70"/>
      <c r="J130" s="70"/>
      <c r="K130" s="70"/>
      <c r="L130" s="70"/>
      <c r="M130" s="70"/>
      <c r="N130" s="70"/>
      <c r="O130" s="70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  <c r="AA130" s="70"/>
      <c r="AB130" s="70"/>
      <c r="AC130" s="70"/>
      <c r="AD130" s="70"/>
      <c r="AE130" s="70"/>
      <c r="AF130" s="70"/>
      <c r="AG130" s="70"/>
      <c r="AH130" s="70"/>
      <c r="AI130" s="70"/>
      <c r="AJ130" s="70"/>
      <c r="AK130" s="70"/>
      <c r="AL130" s="70"/>
      <c r="AM130" s="70"/>
      <c r="AN130" s="70"/>
      <c r="AO130" s="70"/>
      <c r="AP130" s="70"/>
      <c r="AQ130" s="70"/>
      <c r="AR130" s="70"/>
      <c r="AS130" s="70"/>
    </row>
    <row r="131" spans="1:45" s="79" customFormat="1" ht="60" x14ac:dyDescent="0.25">
      <c r="A131" s="58"/>
      <c r="B131" s="59" t="s">
        <v>90</v>
      </c>
      <c r="C131" s="60" t="s">
        <v>91</v>
      </c>
      <c r="D131" s="60" t="s">
        <v>92</v>
      </c>
      <c r="E131" s="56" t="s">
        <v>93</v>
      </c>
      <c r="F131" s="56" t="s">
        <v>94</v>
      </c>
      <c r="G131" s="57" t="s">
        <v>95</v>
      </c>
      <c r="H131" s="70"/>
      <c r="I131" s="70"/>
      <c r="J131" s="70"/>
      <c r="K131" s="70"/>
      <c r="L131" s="70"/>
      <c r="M131" s="70"/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  <c r="AA131" s="70"/>
      <c r="AB131" s="70"/>
      <c r="AC131" s="70"/>
      <c r="AD131" s="70"/>
      <c r="AE131" s="70"/>
      <c r="AF131" s="70"/>
      <c r="AG131" s="70"/>
      <c r="AH131" s="70"/>
      <c r="AI131" s="70"/>
      <c r="AJ131" s="70"/>
      <c r="AK131" s="70"/>
      <c r="AL131" s="70"/>
      <c r="AM131" s="70"/>
      <c r="AN131" s="70"/>
      <c r="AO131" s="70"/>
      <c r="AP131" s="70"/>
      <c r="AQ131" s="70"/>
      <c r="AR131" s="70"/>
      <c r="AS131" s="70"/>
    </row>
    <row r="132" spans="1:45" x14ac:dyDescent="0.25">
      <c r="A132" s="91" t="s">
        <v>100</v>
      </c>
      <c r="B132" s="92" t="e">
        <f>#REF!</f>
        <v>#REF!</v>
      </c>
      <c r="C132" s="93">
        <f>F128</f>
        <v>6820.86</v>
      </c>
      <c r="D132" s="94">
        <v>1</v>
      </c>
      <c r="E132" s="95">
        <f>C132*D132</f>
        <v>6820.86</v>
      </c>
      <c r="F132" s="96">
        <v>1</v>
      </c>
      <c r="G132" s="97">
        <f>TRUNC(E132*F132,2)</f>
        <v>6820.86</v>
      </c>
      <c r="H132" s="6"/>
    </row>
    <row r="133" spans="1:45" x14ac:dyDescent="0.25">
      <c r="A133" s="278" t="s">
        <v>96</v>
      </c>
      <c r="B133" s="279"/>
      <c r="C133" s="279"/>
      <c r="D133" s="279"/>
      <c r="E133" s="279"/>
      <c r="F133" s="280"/>
      <c r="G133" s="98">
        <f>G132</f>
        <v>6820.86</v>
      </c>
      <c r="H133" s="6"/>
    </row>
    <row r="134" spans="1:45" x14ac:dyDescent="0.25">
      <c r="A134" s="281" t="s">
        <v>108</v>
      </c>
      <c r="B134" s="282"/>
      <c r="C134" s="282"/>
      <c r="D134" s="282"/>
      <c r="E134" s="282"/>
      <c r="F134" s="283"/>
      <c r="G134" s="163">
        <f>TRUNC(G133*24,2)</f>
        <v>163700.64000000001</v>
      </c>
      <c r="H134" s="6"/>
    </row>
    <row r="135" spans="1:45" ht="15.75" thickBot="1" x14ac:dyDescent="0.3">
      <c r="A135" s="284" t="s">
        <v>98</v>
      </c>
      <c r="B135" s="285"/>
      <c r="C135" s="285"/>
      <c r="D135" s="285"/>
      <c r="E135" s="285"/>
      <c r="F135" s="286"/>
      <c r="G135" s="99">
        <v>0</v>
      </c>
      <c r="H135" s="6"/>
    </row>
    <row r="136" spans="1:45" x14ac:dyDescent="0.25">
      <c r="A136" s="3"/>
      <c r="B136" s="84"/>
      <c r="C136" s="84"/>
      <c r="D136" s="84"/>
      <c r="E136" s="85"/>
      <c r="F136" s="86"/>
      <c r="G136" s="81"/>
      <c r="H136" s="70"/>
    </row>
    <row r="137" spans="1:45" x14ac:dyDescent="0.25">
      <c r="A137" s="199"/>
      <c r="B137" s="199"/>
      <c r="C137" s="199"/>
      <c r="F137" s="115"/>
      <c r="H137" s="70"/>
    </row>
    <row r="138" spans="1:45" x14ac:dyDescent="0.25">
      <c r="B138" s="276"/>
      <c r="C138" s="276"/>
      <c r="D138" s="276"/>
      <c r="E138" s="276"/>
      <c r="F138" s="276"/>
      <c r="H138" s="70"/>
    </row>
    <row r="139" spans="1:45" x14ac:dyDescent="0.25">
      <c r="B139" s="116"/>
      <c r="C139" s="116"/>
      <c r="D139" s="116"/>
      <c r="E139" s="116"/>
      <c r="F139" s="116"/>
      <c r="H139" s="70"/>
    </row>
    <row r="140" spans="1:45" ht="15.75" x14ac:dyDescent="0.25">
      <c r="A140" s="108"/>
      <c r="H140" s="70"/>
    </row>
    <row r="141" spans="1:45" ht="15.75" x14ac:dyDescent="0.25">
      <c r="A141" s="108"/>
      <c r="H141" s="70"/>
    </row>
    <row r="142" spans="1:45" x14ac:dyDescent="0.2">
      <c r="A142" s="109"/>
      <c r="B142" s="82"/>
      <c r="C142" s="82"/>
      <c r="D142" s="82"/>
      <c r="H142" s="70"/>
    </row>
    <row r="143" spans="1:45" x14ac:dyDescent="0.25">
      <c r="A143" s="110"/>
      <c r="B143" s="3"/>
      <c r="C143" s="3"/>
      <c r="D143" s="3"/>
      <c r="H143" s="70"/>
    </row>
    <row r="144" spans="1:45" x14ac:dyDescent="0.2">
      <c r="A144" s="111"/>
      <c r="H144" s="70"/>
    </row>
    <row r="145" spans="8:8" x14ac:dyDescent="0.25">
      <c r="H145" s="70"/>
    </row>
    <row r="146" spans="8:8" x14ac:dyDescent="0.25">
      <c r="H146" s="70"/>
    </row>
    <row r="147" spans="8:8" x14ac:dyDescent="0.25">
      <c r="H147" s="70"/>
    </row>
    <row r="148" spans="8:8" x14ac:dyDescent="0.25">
      <c r="H148" s="70"/>
    </row>
  </sheetData>
  <mergeCells count="106">
    <mergeCell ref="B85:C85"/>
    <mergeCell ref="B106:D106"/>
    <mergeCell ref="B107:D107"/>
    <mergeCell ref="B108:D108"/>
    <mergeCell ref="A117:D117"/>
    <mergeCell ref="A116:D116"/>
    <mergeCell ref="A109:B109"/>
    <mergeCell ref="B111:F111"/>
    <mergeCell ref="B138:F138"/>
    <mergeCell ref="A126:E126"/>
    <mergeCell ref="B127:E127"/>
    <mergeCell ref="A128:E128"/>
    <mergeCell ref="A133:F133"/>
    <mergeCell ref="A134:F134"/>
    <mergeCell ref="A135:F135"/>
    <mergeCell ref="A130:G130"/>
    <mergeCell ref="A119:F119"/>
    <mergeCell ref="A120:E120"/>
    <mergeCell ref="B123:E123"/>
    <mergeCell ref="B125:E125"/>
    <mergeCell ref="A137:C137"/>
    <mergeCell ref="B121:E121"/>
    <mergeCell ref="B122:E122"/>
    <mergeCell ref="B124:E124"/>
    <mergeCell ref="B3:E3"/>
    <mergeCell ref="B4:E4"/>
    <mergeCell ref="A6:B6"/>
    <mergeCell ref="A7:B7"/>
    <mergeCell ref="B26:E26"/>
    <mergeCell ref="A24:F24"/>
    <mergeCell ref="C18:F18"/>
    <mergeCell ref="B25:D25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75:D75"/>
    <mergeCell ref="B76:D76"/>
    <mergeCell ref="B42:D42"/>
    <mergeCell ref="B60:E60"/>
    <mergeCell ref="B44:D44"/>
    <mergeCell ref="B47:D47"/>
    <mergeCell ref="B70:D70"/>
    <mergeCell ref="A67:D67"/>
    <mergeCell ref="A34:F34"/>
    <mergeCell ref="B63:E63"/>
    <mergeCell ref="B57:E57"/>
    <mergeCell ref="B58:E58"/>
    <mergeCell ref="B35:D35"/>
    <mergeCell ref="B43:D43"/>
    <mergeCell ref="B54:C54"/>
    <mergeCell ref="A38:D38"/>
    <mergeCell ref="A52:D52"/>
    <mergeCell ref="B56:C56"/>
    <mergeCell ref="B36:D36"/>
    <mergeCell ref="B37:D37"/>
    <mergeCell ref="B55:C55"/>
    <mergeCell ref="B59:E59"/>
    <mergeCell ref="B94:E94"/>
    <mergeCell ref="A105:F105"/>
    <mergeCell ref="B102:E102"/>
    <mergeCell ref="B100:E100"/>
    <mergeCell ref="B90:D90"/>
    <mergeCell ref="B95:E95"/>
    <mergeCell ref="A98:F98"/>
    <mergeCell ref="B99:E99"/>
    <mergeCell ref="B86:D86"/>
    <mergeCell ref="B101:E101"/>
    <mergeCell ref="A104:F104"/>
    <mergeCell ref="B93:E93"/>
    <mergeCell ref="A103:D103"/>
    <mergeCell ref="B89:D89"/>
    <mergeCell ref="A91:D91"/>
    <mergeCell ref="A96:D96"/>
    <mergeCell ref="A32:D32"/>
    <mergeCell ref="A40:D40"/>
    <mergeCell ref="A61:D61"/>
    <mergeCell ref="A87:D87"/>
    <mergeCell ref="A45:A46"/>
    <mergeCell ref="B45:B46"/>
    <mergeCell ref="B48:D48"/>
    <mergeCell ref="B49:D49"/>
    <mergeCell ref="B50:D50"/>
    <mergeCell ref="B51:D51"/>
    <mergeCell ref="A79:F79"/>
    <mergeCell ref="B72:D72"/>
    <mergeCell ref="B73:D73"/>
    <mergeCell ref="B80:D80"/>
    <mergeCell ref="B81:D81"/>
    <mergeCell ref="B82:D82"/>
    <mergeCell ref="A77:D77"/>
    <mergeCell ref="A69:F69"/>
    <mergeCell ref="B64:E64"/>
    <mergeCell ref="B65:E65"/>
    <mergeCell ref="B84:C84"/>
    <mergeCell ref="B66:E66"/>
    <mergeCell ref="E45:E46"/>
    <mergeCell ref="B74:D74"/>
  </mergeCells>
  <pageMargins left="0.59055118110236227" right="0.59055118110236227" top="0.19685039370078741" bottom="0.19685039370078741" header="0" footer="0"/>
  <pageSetup paperSize="9" scale="6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topLeftCell="A7" zoomScaleNormal="100" workbookViewId="0">
      <selection activeCell="C18" sqref="C18:F18"/>
    </sheetView>
  </sheetViews>
  <sheetFormatPr defaultColWidth="9.140625" defaultRowHeight="15" x14ac:dyDescent="0.25"/>
  <cols>
    <col min="1" max="1" width="7.140625" style="70" customWidth="1"/>
    <col min="2" max="2" width="45.42578125" style="70" customWidth="1"/>
    <col min="3" max="3" width="17.85546875" style="70" customWidth="1"/>
    <col min="4" max="4" width="12.7109375" style="70" customWidth="1"/>
    <col min="5" max="5" width="17.42578125" style="70" customWidth="1"/>
    <col min="6" max="6" width="18.85546875" style="70" customWidth="1"/>
    <col min="7" max="7" width="20.7109375" style="70" customWidth="1"/>
    <col min="8" max="8" width="55.7109375" style="20" customWidth="1"/>
    <col min="9" max="16384" width="9.140625" style="70"/>
  </cols>
  <sheetData>
    <row r="1" spans="1:8" x14ac:dyDescent="0.25">
      <c r="B1" s="100"/>
      <c r="C1" s="100"/>
      <c r="D1" s="100"/>
    </row>
    <row r="2" spans="1:8" x14ac:dyDescent="0.25">
      <c r="B2" s="100"/>
      <c r="C2" s="100"/>
      <c r="D2" s="100"/>
    </row>
    <row r="3" spans="1:8" ht="18.75" x14ac:dyDescent="0.25">
      <c r="B3" s="240" t="s">
        <v>77</v>
      </c>
      <c r="C3" s="240"/>
      <c r="D3" s="240"/>
      <c r="E3" s="240"/>
      <c r="H3" s="89"/>
    </row>
    <row r="4" spans="1:8" ht="15.75" x14ac:dyDescent="0.25">
      <c r="B4" s="241" t="s">
        <v>55</v>
      </c>
      <c r="C4" s="241"/>
      <c r="D4" s="241"/>
      <c r="E4" s="241"/>
      <c r="H4" s="89"/>
    </row>
    <row r="5" spans="1:8" x14ac:dyDescent="0.25">
      <c r="B5" s="101"/>
      <c r="C5" s="101"/>
      <c r="D5" s="101"/>
      <c r="E5" s="101"/>
    </row>
    <row r="6" spans="1:8" x14ac:dyDescent="0.25">
      <c r="A6" s="242"/>
      <c r="B6" s="242"/>
      <c r="C6" s="1"/>
      <c r="D6" s="1"/>
      <c r="E6" s="1"/>
      <c r="F6" s="1"/>
    </row>
    <row r="7" spans="1:8" x14ac:dyDescent="0.25">
      <c r="A7" s="242"/>
      <c r="B7" s="242"/>
      <c r="C7" s="1"/>
      <c r="D7" s="1"/>
      <c r="E7" s="1"/>
      <c r="F7" s="1"/>
    </row>
    <row r="8" spans="1:8" ht="15.75" thickBot="1" x14ac:dyDescent="0.3"/>
    <row r="9" spans="1:8" x14ac:dyDescent="0.25">
      <c r="A9" s="247" t="s">
        <v>123</v>
      </c>
      <c r="B9" s="248"/>
      <c r="C9" s="248"/>
      <c r="D9" s="248"/>
      <c r="E9" s="248"/>
      <c r="F9" s="249"/>
    </row>
    <row r="10" spans="1:8" x14ac:dyDescent="0.25">
      <c r="A10" s="120">
        <v>1</v>
      </c>
      <c r="B10" s="18" t="s">
        <v>124</v>
      </c>
      <c r="C10" s="250" t="s">
        <v>137</v>
      </c>
      <c r="D10" s="250"/>
      <c r="E10" s="250"/>
      <c r="F10" s="251"/>
    </row>
    <row r="11" spans="1:8" x14ac:dyDescent="0.25">
      <c r="A11" s="120">
        <v>2</v>
      </c>
      <c r="B11" s="18" t="s">
        <v>125</v>
      </c>
      <c r="C11" s="250">
        <v>44</v>
      </c>
      <c r="D11" s="250"/>
      <c r="E11" s="250"/>
      <c r="F11" s="251"/>
    </row>
    <row r="12" spans="1:8" x14ac:dyDescent="0.25">
      <c r="A12" s="120">
        <v>3</v>
      </c>
      <c r="B12" s="18" t="s">
        <v>126</v>
      </c>
      <c r="C12" s="250">
        <v>1</v>
      </c>
      <c r="D12" s="250"/>
      <c r="E12" s="250"/>
      <c r="F12" s="251"/>
    </row>
    <row r="13" spans="1:8" ht="15.75" thickBot="1" x14ac:dyDescent="0.3">
      <c r="A13" s="71">
        <v>4</v>
      </c>
      <c r="B13" s="72" t="s">
        <v>127</v>
      </c>
      <c r="C13" s="252">
        <v>1</v>
      </c>
      <c r="D13" s="252"/>
      <c r="E13" s="252"/>
      <c r="F13" s="253"/>
    </row>
    <row r="14" spans="1:8" s="121" customFormat="1" ht="9" thickBot="1" x14ac:dyDescent="0.3">
      <c r="B14" s="122"/>
      <c r="C14" s="122"/>
      <c r="D14" s="122"/>
      <c r="H14" s="123"/>
    </row>
    <row r="15" spans="1:8" x14ac:dyDescent="0.25">
      <c r="A15" s="254" t="s">
        <v>128</v>
      </c>
      <c r="B15" s="255"/>
      <c r="C15" s="255"/>
      <c r="D15" s="255"/>
      <c r="E15" s="255"/>
      <c r="F15" s="256"/>
    </row>
    <row r="16" spans="1:8" ht="30" x14ac:dyDescent="0.25">
      <c r="A16" s="14">
        <v>1</v>
      </c>
      <c r="B16" s="62" t="s">
        <v>129</v>
      </c>
      <c r="C16" s="250" t="s">
        <v>137</v>
      </c>
      <c r="D16" s="250"/>
      <c r="E16" s="250"/>
      <c r="F16" s="251"/>
      <c r="H16" s="124"/>
    </row>
    <row r="17" spans="1:8" x14ac:dyDescent="0.25">
      <c r="A17" s="14">
        <v>2</v>
      </c>
      <c r="B17" s="62" t="s">
        <v>130</v>
      </c>
      <c r="C17" s="257"/>
      <c r="D17" s="258"/>
      <c r="E17" s="258"/>
      <c r="F17" s="259"/>
      <c r="H17" s="124"/>
    </row>
    <row r="18" spans="1:8" x14ac:dyDescent="0.25">
      <c r="A18" s="14">
        <v>3</v>
      </c>
      <c r="B18" s="129" t="s">
        <v>4</v>
      </c>
      <c r="C18" s="244">
        <v>2186.8000000000002</v>
      </c>
      <c r="D18" s="245"/>
      <c r="E18" s="245"/>
      <c r="F18" s="246"/>
    </row>
    <row r="19" spans="1:8" x14ac:dyDescent="0.25">
      <c r="A19" s="14">
        <v>4</v>
      </c>
      <c r="B19" s="62" t="s">
        <v>131</v>
      </c>
      <c r="C19" s="260" t="s">
        <v>146</v>
      </c>
      <c r="D19" s="261"/>
      <c r="E19" s="261"/>
      <c r="F19" s="262"/>
    </row>
    <row r="20" spans="1:8" x14ac:dyDescent="0.25">
      <c r="A20" s="14">
        <v>5</v>
      </c>
      <c r="B20" s="62" t="s">
        <v>132</v>
      </c>
      <c r="C20" s="257"/>
      <c r="D20" s="258"/>
      <c r="E20" s="258"/>
      <c r="F20" s="259"/>
    </row>
    <row r="21" spans="1:8" x14ac:dyDescent="0.25">
      <c r="A21" s="14">
        <v>6</v>
      </c>
      <c r="B21" s="62" t="s">
        <v>133</v>
      </c>
      <c r="C21" s="257" t="s">
        <v>162</v>
      </c>
      <c r="D21" s="258"/>
      <c r="E21" s="258"/>
      <c r="F21" s="259"/>
    </row>
    <row r="22" spans="1:8" ht="15.75" thickBot="1" x14ac:dyDescent="0.3">
      <c r="A22" s="127">
        <v>7</v>
      </c>
      <c r="B22" s="128" t="s">
        <v>134</v>
      </c>
      <c r="C22" s="263" t="s">
        <v>135</v>
      </c>
      <c r="D22" s="264"/>
      <c r="E22" s="264"/>
      <c r="F22" s="265"/>
    </row>
    <row r="23" spans="1:8" ht="9" customHeight="1" thickBot="1" x14ac:dyDescent="0.3">
      <c r="A23" s="101"/>
      <c r="B23" s="125"/>
      <c r="C23" s="126"/>
      <c r="D23" s="126"/>
      <c r="E23" s="126"/>
      <c r="F23" s="126"/>
    </row>
    <row r="24" spans="1:8" x14ac:dyDescent="0.25">
      <c r="A24" s="221" t="s">
        <v>26</v>
      </c>
      <c r="B24" s="233"/>
      <c r="C24" s="233"/>
      <c r="D24" s="233"/>
      <c r="E24" s="233"/>
      <c r="F24" s="223"/>
    </row>
    <row r="25" spans="1:8" x14ac:dyDescent="0.25">
      <c r="A25" s="55" t="s">
        <v>58</v>
      </c>
      <c r="B25" s="224" t="s">
        <v>5</v>
      </c>
      <c r="C25" s="213"/>
      <c r="D25" s="225"/>
      <c r="E25" s="31" t="s">
        <v>56</v>
      </c>
      <c r="F25" s="22" t="s">
        <v>6</v>
      </c>
    </row>
    <row r="26" spans="1:8" x14ac:dyDescent="0.25">
      <c r="A26" s="14" t="s">
        <v>0</v>
      </c>
      <c r="B26" s="243" t="s">
        <v>57</v>
      </c>
      <c r="C26" s="243"/>
      <c r="D26" s="243"/>
      <c r="E26" s="243"/>
      <c r="F26" s="151">
        <v>2186.8000000000002</v>
      </c>
    </row>
    <row r="27" spans="1:8" x14ac:dyDescent="0.25">
      <c r="A27" s="44" t="s">
        <v>1</v>
      </c>
      <c r="B27" s="2" t="s">
        <v>120</v>
      </c>
      <c r="C27" s="49"/>
      <c r="D27" s="8"/>
      <c r="E27" s="103"/>
      <c r="F27" s="34">
        <v>0</v>
      </c>
    </row>
    <row r="28" spans="1:8" x14ac:dyDescent="0.25">
      <c r="A28" s="44" t="s">
        <v>2</v>
      </c>
      <c r="B28" s="8" t="s">
        <v>81</v>
      </c>
      <c r="C28" s="8" t="s">
        <v>107</v>
      </c>
      <c r="D28" s="73"/>
      <c r="E28" s="102">
        <v>0</v>
      </c>
      <c r="F28" s="34">
        <f>E28*F26</f>
        <v>0</v>
      </c>
    </row>
    <row r="29" spans="1:8" x14ac:dyDescent="0.25">
      <c r="A29" s="14" t="s">
        <v>3</v>
      </c>
      <c r="B29" s="117" t="s">
        <v>117</v>
      </c>
      <c r="C29" s="118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119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118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210" t="s">
        <v>19</v>
      </c>
      <c r="B32" s="211"/>
      <c r="C32" s="211"/>
      <c r="D32" s="211"/>
      <c r="E32" s="105"/>
      <c r="F32" s="35">
        <f>SUM(F26:F31)</f>
        <v>2186.8000000000002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1" t="s">
        <v>27</v>
      </c>
      <c r="B34" s="222"/>
      <c r="C34" s="222"/>
      <c r="D34" s="222"/>
      <c r="E34" s="222"/>
      <c r="F34" s="223"/>
    </row>
    <row r="35" spans="1:8" ht="30" customHeight="1" x14ac:dyDescent="0.25">
      <c r="A35" s="55" t="s">
        <v>28</v>
      </c>
      <c r="B35" s="224" t="s">
        <v>29</v>
      </c>
      <c r="C35" s="213"/>
      <c r="D35" s="225"/>
      <c r="E35" s="65" t="s">
        <v>56</v>
      </c>
      <c r="F35" s="22" t="s">
        <v>6</v>
      </c>
    </row>
    <row r="36" spans="1:8" x14ac:dyDescent="0.25">
      <c r="A36" s="14" t="s">
        <v>0</v>
      </c>
      <c r="B36" s="218" t="s">
        <v>30</v>
      </c>
      <c r="C36" s="219"/>
      <c r="D36" s="220"/>
      <c r="E36" s="5">
        <v>8.3299999999999999E-2</v>
      </c>
      <c r="F36" s="34">
        <f>E36*F32</f>
        <v>182.16044000000002</v>
      </c>
    </row>
    <row r="37" spans="1:8" x14ac:dyDescent="0.25">
      <c r="A37" s="14" t="s">
        <v>1</v>
      </c>
      <c r="B37" s="218" t="s">
        <v>31</v>
      </c>
      <c r="C37" s="219"/>
      <c r="D37" s="220"/>
      <c r="E37" s="4">
        <v>0.121</v>
      </c>
      <c r="F37" s="34">
        <f>E37*F32</f>
        <v>264.6028</v>
      </c>
    </row>
    <row r="38" spans="1:8" ht="15" customHeight="1" x14ac:dyDescent="0.25">
      <c r="A38" s="224" t="s">
        <v>74</v>
      </c>
      <c r="B38" s="213"/>
      <c r="C38" s="213"/>
      <c r="D38" s="225"/>
      <c r="E38" s="23">
        <f>SUM(E36:E37)</f>
        <v>0.20429999999999998</v>
      </c>
      <c r="F38" s="47">
        <f>SUM(F36:F37)</f>
        <v>446.76324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212" t="s">
        <v>19</v>
      </c>
      <c r="B40" s="213"/>
      <c r="C40" s="213"/>
      <c r="D40" s="213"/>
      <c r="E40" s="106"/>
      <c r="F40" s="30">
        <f>F39+F38</f>
        <v>446.76324</v>
      </c>
    </row>
    <row r="41" spans="1:8" s="76" customFormat="1" ht="5.25" x14ac:dyDescent="0.25">
      <c r="A41" s="74"/>
      <c r="B41" s="75"/>
      <c r="C41" s="75"/>
      <c r="D41" s="75"/>
      <c r="F41" s="77"/>
      <c r="H41" s="83"/>
    </row>
    <row r="42" spans="1:8" x14ac:dyDescent="0.25">
      <c r="A42" s="55" t="s">
        <v>32</v>
      </c>
      <c r="B42" s="224" t="s">
        <v>33</v>
      </c>
      <c r="C42" s="213"/>
      <c r="D42" s="225"/>
      <c r="E42" s="65" t="s">
        <v>56</v>
      </c>
      <c r="F42" s="22" t="s">
        <v>6</v>
      </c>
    </row>
    <row r="43" spans="1:8" x14ac:dyDescent="0.25">
      <c r="A43" s="14" t="s">
        <v>0</v>
      </c>
      <c r="B43" s="218" t="s">
        <v>14</v>
      </c>
      <c r="C43" s="219"/>
      <c r="D43" s="220"/>
      <c r="E43" s="4">
        <v>0.2</v>
      </c>
      <c r="F43" s="36">
        <f>E43*($F$32+$F$40)</f>
        <v>526.71264800000006</v>
      </c>
    </row>
    <row r="44" spans="1:8" x14ac:dyDescent="0.25">
      <c r="A44" s="69" t="s">
        <v>1</v>
      </c>
      <c r="B44" s="218" t="s">
        <v>16</v>
      </c>
      <c r="C44" s="219"/>
      <c r="D44" s="220"/>
      <c r="E44" s="4">
        <v>2.5000000000000001E-2</v>
      </c>
      <c r="F44" s="36">
        <f t="shared" ref="F44:F51" si="0">E44*($F$32+$F$40)</f>
        <v>65.839081000000007</v>
      </c>
    </row>
    <row r="45" spans="1:8" x14ac:dyDescent="0.25">
      <c r="A45" s="214" t="s">
        <v>2</v>
      </c>
      <c r="B45" s="216" t="s">
        <v>106</v>
      </c>
      <c r="C45" s="15" t="s">
        <v>82</v>
      </c>
      <c r="D45" s="15" t="s">
        <v>83</v>
      </c>
      <c r="E45" s="230">
        <v>0.03</v>
      </c>
      <c r="F45" s="36">
        <f t="shared" si="0"/>
        <v>79.006897200000012</v>
      </c>
    </row>
    <row r="46" spans="1:8" x14ac:dyDescent="0.25">
      <c r="A46" s="215"/>
      <c r="B46" s="217"/>
      <c r="C46" s="113">
        <v>3</v>
      </c>
      <c r="D46" s="113">
        <v>0.5</v>
      </c>
      <c r="E46" s="231"/>
      <c r="F46" s="36">
        <f t="shared" si="0"/>
        <v>0</v>
      </c>
    </row>
    <row r="47" spans="1:8" x14ac:dyDescent="0.25">
      <c r="A47" s="51" t="s">
        <v>3</v>
      </c>
      <c r="B47" s="218" t="s">
        <v>59</v>
      </c>
      <c r="C47" s="219"/>
      <c r="D47" s="220"/>
      <c r="E47" s="4">
        <v>1.4999999999999999E-2</v>
      </c>
      <c r="F47" s="36">
        <f t="shared" si="0"/>
        <v>39.503448600000006</v>
      </c>
    </row>
    <row r="48" spans="1:8" x14ac:dyDescent="0.25">
      <c r="A48" s="14" t="s">
        <v>7</v>
      </c>
      <c r="B48" s="218" t="s">
        <v>34</v>
      </c>
      <c r="C48" s="219"/>
      <c r="D48" s="220"/>
      <c r="E48" s="4">
        <v>0.01</v>
      </c>
      <c r="F48" s="36">
        <f t="shared" si="0"/>
        <v>26.335632400000005</v>
      </c>
    </row>
    <row r="49" spans="1:8" x14ac:dyDescent="0.25">
      <c r="A49" s="14" t="s">
        <v>8</v>
      </c>
      <c r="B49" s="218" t="s">
        <v>18</v>
      </c>
      <c r="C49" s="219"/>
      <c r="D49" s="220"/>
      <c r="E49" s="4">
        <v>6.0000000000000001E-3</v>
      </c>
      <c r="F49" s="36">
        <f t="shared" si="0"/>
        <v>15.801379440000003</v>
      </c>
    </row>
    <row r="50" spans="1:8" x14ac:dyDescent="0.25">
      <c r="A50" s="14" t="s">
        <v>9</v>
      </c>
      <c r="B50" s="218" t="s">
        <v>15</v>
      </c>
      <c r="C50" s="219"/>
      <c r="D50" s="220"/>
      <c r="E50" s="4">
        <v>2E-3</v>
      </c>
      <c r="F50" s="36">
        <f t="shared" si="0"/>
        <v>5.2671264800000008</v>
      </c>
    </row>
    <row r="51" spans="1:8" x14ac:dyDescent="0.25">
      <c r="A51" s="14" t="s">
        <v>10</v>
      </c>
      <c r="B51" s="218" t="s">
        <v>17</v>
      </c>
      <c r="C51" s="219"/>
      <c r="D51" s="220"/>
      <c r="E51" s="4">
        <v>0.08</v>
      </c>
      <c r="F51" s="36">
        <f t="shared" si="0"/>
        <v>210.68505920000004</v>
      </c>
    </row>
    <row r="52" spans="1:8" x14ac:dyDescent="0.25">
      <c r="A52" s="224" t="s">
        <v>19</v>
      </c>
      <c r="B52" s="213"/>
      <c r="C52" s="213"/>
      <c r="D52" s="225"/>
      <c r="E52" s="23">
        <f>SUM(E43:E51)</f>
        <v>0.36800000000000005</v>
      </c>
      <c r="F52" s="30">
        <f>SUM(F43:F51)</f>
        <v>969.15127232000009</v>
      </c>
    </row>
    <row r="53" spans="1:8" s="76" customFormat="1" ht="5.25" x14ac:dyDescent="0.25">
      <c r="A53" s="74"/>
      <c r="B53" s="75"/>
      <c r="C53" s="75"/>
      <c r="D53" s="75"/>
      <c r="F53" s="77"/>
      <c r="H53" s="83"/>
    </row>
    <row r="54" spans="1:8" x14ac:dyDescent="0.25">
      <c r="A54" s="55" t="s">
        <v>35</v>
      </c>
      <c r="B54" s="224" t="s">
        <v>11</v>
      </c>
      <c r="C54" s="225"/>
      <c r="D54" s="63" t="s">
        <v>101</v>
      </c>
      <c r="E54" s="65" t="s">
        <v>102</v>
      </c>
      <c r="F54" s="24" t="s">
        <v>6</v>
      </c>
    </row>
    <row r="55" spans="1:8" x14ac:dyDescent="0.25">
      <c r="A55" s="14" t="s">
        <v>0</v>
      </c>
      <c r="B55" s="235" t="s">
        <v>109</v>
      </c>
      <c r="C55" s="237"/>
      <c r="D55" s="154">
        <v>21</v>
      </c>
      <c r="E55" s="158">
        <v>4.75</v>
      </c>
      <c r="F55" s="159">
        <f>(D55*E55*2)-(0.06*F26)</f>
        <v>68.292000000000002</v>
      </c>
      <c r="G55" s="78"/>
    </row>
    <row r="56" spans="1:8" x14ac:dyDescent="0.25">
      <c r="A56" s="12" t="s">
        <v>1</v>
      </c>
      <c r="B56" s="238" t="s">
        <v>97</v>
      </c>
      <c r="C56" s="239"/>
      <c r="D56" s="160">
        <v>21</v>
      </c>
      <c r="E56" s="158"/>
      <c r="F56" s="161">
        <v>445</v>
      </c>
    </row>
    <row r="57" spans="1:8" x14ac:dyDescent="0.25">
      <c r="A57" s="14" t="s">
        <v>2</v>
      </c>
      <c r="B57" s="218" t="s">
        <v>36</v>
      </c>
      <c r="C57" s="219"/>
      <c r="D57" s="219"/>
      <c r="E57" s="220"/>
      <c r="F57" s="27">
        <v>0</v>
      </c>
    </row>
    <row r="58" spans="1:8" x14ac:dyDescent="0.25">
      <c r="A58" s="14" t="s">
        <v>3</v>
      </c>
      <c r="B58" s="218" t="s">
        <v>60</v>
      </c>
      <c r="C58" s="219"/>
      <c r="D58" s="219"/>
      <c r="E58" s="220"/>
      <c r="F58" s="27">
        <v>0</v>
      </c>
    </row>
    <row r="59" spans="1:8" x14ac:dyDescent="0.25">
      <c r="A59" s="14" t="s">
        <v>7</v>
      </c>
      <c r="B59" s="218" t="s">
        <v>61</v>
      </c>
      <c r="C59" s="219"/>
      <c r="D59" s="219"/>
      <c r="E59" s="220"/>
      <c r="F59" s="27"/>
    </row>
    <row r="60" spans="1:8" x14ac:dyDescent="0.25">
      <c r="A60" s="14" t="s">
        <v>8</v>
      </c>
      <c r="B60" s="218" t="s">
        <v>121</v>
      </c>
      <c r="C60" s="219"/>
      <c r="D60" s="219"/>
      <c r="E60" s="220"/>
      <c r="F60" s="28"/>
    </row>
    <row r="61" spans="1:8" x14ac:dyDescent="0.25">
      <c r="A61" s="212" t="s">
        <v>19</v>
      </c>
      <c r="B61" s="213"/>
      <c r="C61" s="213"/>
      <c r="D61" s="213"/>
      <c r="E61" s="106"/>
      <c r="F61" s="30">
        <f>SUM(F55:F60)</f>
        <v>513.29200000000003</v>
      </c>
    </row>
    <row r="62" spans="1:8" s="76" customFormat="1" ht="5.25" x14ac:dyDescent="0.25">
      <c r="A62" s="74"/>
      <c r="B62" s="75"/>
      <c r="C62" s="75"/>
      <c r="D62" s="75"/>
      <c r="F62" s="77"/>
      <c r="H62" s="83"/>
    </row>
    <row r="63" spans="1:8" ht="15" customHeight="1" x14ac:dyDescent="0.25">
      <c r="A63" s="66">
        <v>2</v>
      </c>
      <c r="B63" s="224" t="s">
        <v>62</v>
      </c>
      <c r="C63" s="213"/>
      <c r="D63" s="213"/>
      <c r="E63" s="225"/>
      <c r="F63" s="22" t="s">
        <v>6</v>
      </c>
    </row>
    <row r="64" spans="1:8" x14ac:dyDescent="0.25">
      <c r="A64" s="13" t="s">
        <v>28</v>
      </c>
      <c r="B64" s="228" t="s">
        <v>29</v>
      </c>
      <c r="C64" s="229"/>
      <c r="D64" s="229"/>
      <c r="E64" s="229"/>
      <c r="F64" s="37">
        <f>F40</f>
        <v>446.76324</v>
      </c>
    </row>
    <row r="65" spans="1:45" s="20" customFormat="1" x14ac:dyDescent="0.25">
      <c r="A65" s="13" t="s">
        <v>32</v>
      </c>
      <c r="B65" s="218" t="s">
        <v>33</v>
      </c>
      <c r="C65" s="219"/>
      <c r="D65" s="219"/>
      <c r="E65" s="219"/>
      <c r="F65" s="37">
        <f>F52</f>
        <v>969.15127232000009</v>
      </c>
      <c r="G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  <c r="AF65" s="70"/>
      <c r="AG65" s="70"/>
      <c r="AH65" s="70"/>
      <c r="AI65" s="70"/>
      <c r="AJ65" s="70"/>
      <c r="AK65" s="70"/>
      <c r="AL65" s="70"/>
      <c r="AM65" s="70"/>
      <c r="AN65" s="70"/>
      <c r="AO65" s="70"/>
      <c r="AP65" s="70"/>
      <c r="AQ65" s="70"/>
      <c r="AR65" s="70"/>
      <c r="AS65" s="70"/>
    </row>
    <row r="66" spans="1:45" s="20" customFormat="1" x14ac:dyDescent="0.25">
      <c r="A66" s="13" t="s">
        <v>35</v>
      </c>
      <c r="B66" s="218" t="s">
        <v>11</v>
      </c>
      <c r="C66" s="219"/>
      <c r="D66" s="219"/>
      <c r="E66" s="219"/>
      <c r="F66" s="37">
        <f>F61</f>
        <v>513.29200000000003</v>
      </c>
      <c r="G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  <c r="AC66" s="70"/>
      <c r="AD66" s="70"/>
      <c r="AE66" s="70"/>
      <c r="AF66" s="70"/>
      <c r="AG66" s="70"/>
      <c r="AH66" s="70"/>
      <c r="AI66" s="70"/>
      <c r="AJ66" s="70"/>
      <c r="AK66" s="70"/>
      <c r="AL66" s="70"/>
      <c r="AM66" s="70"/>
      <c r="AN66" s="70"/>
      <c r="AO66" s="70"/>
      <c r="AP66" s="70"/>
      <c r="AQ66" s="70"/>
      <c r="AR66" s="70"/>
      <c r="AS66" s="70"/>
    </row>
    <row r="67" spans="1:45" s="20" customFormat="1" ht="15.75" thickBot="1" x14ac:dyDescent="0.3">
      <c r="A67" s="210" t="s">
        <v>19</v>
      </c>
      <c r="B67" s="211"/>
      <c r="C67" s="211"/>
      <c r="D67" s="211"/>
      <c r="E67" s="104"/>
      <c r="F67" s="33">
        <f>SUM(F64:F66)</f>
        <v>1929.20651232</v>
      </c>
      <c r="G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/>
      <c r="AD67" s="70"/>
      <c r="AE67" s="70"/>
      <c r="AF67" s="70"/>
      <c r="AG67" s="70"/>
      <c r="AH67" s="70"/>
      <c r="AI67" s="70"/>
      <c r="AJ67" s="70"/>
      <c r="AK67" s="70"/>
      <c r="AL67" s="70"/>
      <c r="AM67" s="70"/>
      <c r="AN67" s="70"/>
      <c r="AO67" s="70"/>
      <c r="AP67" s="70"/>
      <c r="AQ67" s="70"/>
      <c r="AR67" s="70"/>
      <c r="AS67" s="70"/>
    </row>
    <row r="68" spans="1:45" s="20" customFormat="1" ht="15.75" thickBot="1" x14ac:dyDescent="0.3">
      <c r="A68" s="70"/>
      <c r="B68" s="70"/>
      <c r="C68" s="70"/>
      <c r="D68" s="70"/>
      <c r="E68" s="70"/>
      <c r="F68" s="70"/>
      <c r="G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70"/>
      <c r="AC68" s="70"/>
      <c r="AD68" s="70"/>
      <c r="AE68" s="70"/>
      <c r="AF68" s="70"/>
      <c r="AG68" s="70"/>
      <c r="AH68" s="70"/>
      <c r="AI68" s="70"/>
      <c r="AJ68" s="70"/>
      <c r="AK68" s="70"/>
      <c r="AL68" s="70"/>
      <c r="AM68" s="70"/>
      <c r="AN68" s="70"/>
      <c r="AO68" s="70"/>
      <c r="AP68" s="70"/>
      <c r="AQ68" s="70"/>
      <c r="AR68" s="70"/>
      <c r="AS68" s="70"/>
    </row>
    <row r="69" spans="1:45" x14ac:dyDescent="0.25">
      <c r="A69" s="227" t="s">
        <v>43</v>
      </c>
      <c r="B69" s="222"/>
      <c r="C69" s="222"/>
      <c r="D69" s="222"/>
      <c r="E69" s="222"/>
      <c r="F69" s="223"/>
    </row>
    <row r="70" spans="1:45" x14ac:dyDescent="0.25">
      <c r="A70" s="65">
        <v>3</v>
      </c>
      <c r="B70" s="224" t="s">
        <v>21</v>
      </c>
      <c r="C70" s="213"/>
      <c r="D70" s="225"/>
      <c r="E70" s="65" t="s">
        <v>56</v>
      </c>
      <c r="F70" s="22" t="s">
        <v>6</v>
      </c>
    </row>
    <row r="71" spans="1:45" x14ac:dyDescent="0.25">
      <c r="A71" s="15" t="s">
        <v>0</v>
      </c>
      <c r="B71" s="49" t="s">
        <v>37</v>
      </c>
      <c r="C71" s="49"/>
      <c r="D71" s="49"/>
      <c r="E71" s="4">
        <v>4.1999999999999997E-3</v>
      </c>
      <c r="F71" s="34">
        <f>E71*$F$32</f>
        <v>9.1845599999999994</v>
      </c>
    </row>
    <row r="72" spans="1:45" x14ac:dyDescent="0.25">
      <c r="A72" s="52" t="s">
        <v>1</v>
      </c>
      <c r="B72" s="218" t="s">
        <v>38</v>
      </c>
      <c r="C72" s="219"/>
      <c r="D72" s="219"/>
      <c r="E72" s="54">
        <f>E51*E71</f>
        <v>3.3599999999999998E-4</v>
      </c>
      <c r="F72" s="34">
        <f t="shared" ref="F72:F76" si="1">E72*$F$32</f>
        <v>0.7347648</v>
      </c>
    </row>
    <row r="73" spans="1:45" ht="14.45" customHeight="1" x14ac:dyDescent="0.25">
      <c r="A73" s="15" t="s">
        <v>2</v>
      </c>
      <c r="B73" s="218" t="s">
        <v>41</v>
      </c>
      <c r="C73" s="219"/>
      <c r="D73" s="219"/>
      <c r="E73" s="4">
        <v>3.44E-2</v>
      </c>
      <c r="F73" s="34">
        <f t="shared" si="1"/>
        <v>75.225920000000002</v>
      </c>
    </row>
    <row r="74" spans="1:45" x14ac:dyDescent="0.25">
      <c r="A74" s="52" t="s">
        <v>3</v>
      </c>
      <c r="B74" s="218" t="s">
        <v>42</v>
      </c>
      <c r="C74" s="219"/>
      <c r="D74" s="219"/>
      <c r="E74" s="54">
        <v>1.9400000000000001E-2</v>
      </c>
      <c r="F74" s="34">
        <f t="shared" si="1"/>
        <v>42.423920000000003</v>
      </c>
    </row>
    <row r="75" spans="1:45" ht="14.45" customHeight="1" x14ac:dyDescent="0.25">
      <c r="A75" s="15" t="s">
        <v>7</v>
      </c>
      <c r="B75" s="218" t="s">
        <v>39</v>
      </c>
      <c r="C75" s="219"/>
      <c r="D75" s="219"/>
      <c r="E75" s="4">
        <f>E52*E74</f>
        <v>7.1392000000000009E-3</v>
      </c>
      <c r="F75" s="34">
        <f t="shared" si="1"/>
        <v>15.612002560000004</v>
      </c>
    </row>
    <row r="76" spans="1:45" ht="14.45" customHeight="1" x14ac:dyDescent="0.25">
      <c r="A76" s="15" t="s">
        <v>8</v>
      </c>
      <c r="B76" s="218" t="s">
        <v>40</v>
      </c>
      <c r="C76" s="219"/>
      <c r="D76" s="219"/>
      <c r="E76" s="4">
        <v>6.2E-4</v>
      </c>
      <c r="F76" s="34">
        <f t="shared" si="1"/>
        <v>1.3558160000000001</v>
      </c>
    </row>
    <row r="77" spans="1:45" ht="15.75" thickBot="1" x14ac:dyDescent="0.3">
      <c r="A77" s="226" t="s">
        <v>19</v>
      </c>
      <c r="B77" s="211"/>
      <c r="C77" s="211"/>
      <c r="D77" s="211"/>
      <c r="E77" s="50">
        <f>SUM(E71:E76)</f>
        <v>6.6095199999999993E-2</v>
      </c>
      <c r="F77" s="35">
        <f>SUM(F71:F76)</f>
        <v>144.53698336000002</v>
      </c>
    </row>
    <row r="78" spans="1:45" ht="15.75" thickBot="1" x14ac:dyDescent="0.3">
      <c r="A78" s="3"/>
      <c r="B78" s="7"/>
      <c r="C78" s="7"/>
      <c r="D78" s="7"/>
      <c r="E78" s="9"/>
      <c r="F78" s="10"/>
      <c r="G78" s="145"/>
    </row>
    <row r="79" spans="1:45" x14ac:dyDescent="0.25">
      <c r="A79" s="221" t="s">
        <v>150</v>
      </c>
      <c r="B79" s="222"/>
      <c r="C79" s="222"/>
      <c r="D79" s="222"/>
      <c r="E79" s="222"/>
      <c r="F79" s="223"/>
      <c r="G79" s="145"/>
    </row>
    <row r="80" spans="1:45" x14ac:dyDescent="0.25">
      <c r="A80" s="66" t="s">
        <v>13</v>
      </c>
      <c r="B80" s="224" t="s">
        <v>151</v>
      </c>
      <c r="C80" s="213"/>
      <c r="D80" s="225"/>
      <c r="E80" s="65" t="s">
        <v>56</v>
      </c>
      <c r="F80" s="24" t="s">
        <v>6</v>
      </c>
      <c r="G80" s="145"/>
    </row>
    <row r="81" spans="1:29" x14ac:dyDescent="0.2">
      <c r="A81" s="44" t="s">
        <v>0</v>
      </c>
      <c r="B81" s="218" t="s">
        <v>149</v>
      </c>
      <c r="C81" s="219"/>
      <c r="D81" s="219"/>
      <c r="E81" s="4">
        <v>8.3299999999999999E-2</v>
      </c>
      <c r="F81" s="48">
        <f>E81*$F$32</f>
        <v>182.16044000000002</v>
      </c>
      <c r="G81" s="146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114"/>
      <c r="X81" s="114"/>
      <c r="Y81" s="114"/>
      <c r="Z81" s="114"/>
      <c r="AA81" s="114"/>
      <c r="AB81" s="114"/>
      <c r="AC81" s="114"/>
    </row>
    <row r="82" spans="1:29" x14ac:dyDescent="0.25">
      <c r="A82" s="44" t="s">
        <v>1</v>
      </c>
      <c r="B82" s="218" t="s">
        <v>46</v>
      </c>
      <c r="C82" s="219"/>
      <c r="D82" s="219"/>
      <c r="E82" s="4">
        <v>2.8E-3</v>
      </c>
      <c r="F82" s="48">
        <f t="shared" ref="F82:F85" si="2">E82*$F$32</f>
        <v>6.1230400000000005</v>
      </c>
      <c r="G82" s="147"/>
      <c r="H82" s="144"/>
      <c r="I82" s="144"/>
      <c r="J82" s="144"/>
      <c r="K82" s="144"/>
      <c r="L82" s="144"/>
      <c r="M82" s="144"/>
      <c r="N82" s="144"/>
      <c r="O82" s="144"/>
      <c r="P82" s="144"/>
      <c r="Q82" s="144"/>
      <c r="R82" s="144"/>
      <c r="S82" s="144"/>
      <c r="T82" s="144"/>
      <c r="U82" s="144"/>
      <c r="V82" s="144"/>
      <c r="W82" s="144"/>
      <c r="X82" s="144"/>
      <c r="Y82" s="144"/>
      <c r="Z82" s="144"/>
      <c r="AA82" s="144"/>
      <c r="AB82" s="144"/>
      <c r="AC82" s="144"/>
    </row>
    <row r="83" spans="1:29" ht="15" customHeight="1" x14ac:dyDescent="0.25">
      <c r="A83" s="44" t="s">
        <v>2</v>
      </c>
      <c r="B83" s="62" t="s">
        <v>78</v>
      </c>
      <c r="C83" s="132"/>
      <c r="D83" s="132"/>
      <c r="E83" s="4">
        <v>2.0000000000000001E-4</v>
      </c>
      <c r="F83" s="48">
        <f t="shared" si="2"/>
        <v>0.43736000000000008</v>
      </c>
      <c r="G83" s="147"/>
      <c r="H83" s="144"/>
      <c r="I83" s="144"/>
      <c r="J83" s="144"/>
      <c r="K83" s="144"/>
      <c r="L83" s="144"/>
      <c r="M83" s="144"/>
      <c r="N83" s="144"/>
      <c r="O83" s="144"/>
      <c r="P83" s="144"/>
      <c r="Q83" s="144"/>
      <c r="R83" s="144"/>
      <c r="S83" s="144"/>
      <c r="T83" s="144"/>
      <c r="U83" s="144"/>
      <c r="V83" s="144"/>
      <c r="W83" s="144"/>
      <c r="X83" s="144"/>
      <c r="Y83" s="144"/>
      <c r="Z83" s="144"/>
      <c r="AA83" s="144"/>
      <c r="AB83" s="144"/>
      <c r="AC83" s="144"/>
    </row>
    <row r="84" spans="1:29" ht="13.5" customHeight="1" x14ac:dyDescent="0.25">
      <c r="A84" s="44" t="s">
        <v>3</v>
      </c>
      <c r="B84" s="218" t="s">
        <v>47</v>
      </c>
      <c r="C84" s="219"/>
      <c r="D84" s="132"/>
      <c r="E84" s="4">
        <v>6.9999999999999999E-4</v>
      </c>
      <c r="F84" s="48">
        <f t="shared" si="2"/>
        <v>1.5307600000000001</v>
      </c>
      <c r="G84" s="147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/>
      <c r="U84" s="144"/>
      <c r="V84" s="144"/>
      <c r="W84" s="144"/>
      <c r="X84" s="144"/>
      <c r="Y84" s="144"/>
      <c r="Z84" s="144"/>
      <c r="AA84" s="144"/>
      <c r="AB84" s="144"/>
      <c r="AC84" s="144"/>
    </row>
    <row r="85" spans="1:29" ht="13.5" customHeight="1" x14ac:dyDescent="0.25">
      <c r="A85" s="44" t="s">
        <v>7</v>
      </c>
      <c r="B85" s="218" t="s">
        <v>49</v>
      </c>
      <c r="C85" s="219"/>
      <c r="D85" s="132"/>
      <c r="E85" s="4">
        <v>2.8999999999999998E-3</v>
      </c>
      <c r="F85" s="48">
        <f t="shared" si="2"/>
        <v>6.3417200000000005</v>
      </c>
      <c r="G85" s="148"/>
      <c r="H85" s="131"/>
      <c r="I85" s="131"/>
      <c r="J85" s="131"/>
      <c r="K85" s="131"/>
      <c r="L85" s="131"/>
      <c r="M85" s="131"/>
      <c r="N85" s="131"/>
      <c r="O85" s="131"/>
      <c r="P85" s="131"/>
      <c r="Q85" s="131"/>
      <c r="R85" s="131"/>
      <c r="S85" s="131"/>
      <c r="T85" s="131"/>
      <c r="U85" s="131"/>
      <c r="V85" s="131"/>
      <c r="W85" s="131"/>
      <c r="X85" s="131"/>
      <c r="Y85" s="131"/>
      <c r="Z85" s="131"/>
      <c r="AA85" s="131"/>
      <c r="AB85" s="131"/>
      <c r="AC85" s="131"/>
    </row>
    <row r="86" spans="1:29" ht="14.25" customHeight="1" x14ac:dyDescent="0.25">
      <c r="A86" s="14" t="s">
        <v>8</v>
      </c>
      <c r="B86" s="218" t="s">
        <v>48</v>
      </c>
      <c r="C86" s="219"/>
      <c r="D86" s="219"/>
      <c r="E86" s="4">
        <v>0</v>
      </c>
      <c r="F86" s="48">
        <v>0</v>
      </c>
      <c r="G86" s="147"/>
      <c r="H86" s="144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4"/>
      <c r="U86" s="144"/>
      <c r="V86" s="144"/>
      <c r="W86" s="144"/>
      <c r="X86" s="144"/>
      <c r="Y86" s="144"/>
      <c r="Z86" s="144"/>
      <c r="AA86" s="144"/>
      <c r="AB86" s="144"/>
      <c r="AC86" s="144"/>
    </row>
    <row r="87" spans="1:29" x14ac:dyDescent="0.25">
      <c r="A87" s="212" t="s">
        <v>19</v>
      </c>
      <c r="B87" s="213"/>
      <c r="C87" s="213"/>
      <c r="D87" s="213"/>
      <c r="E87" s="133">
        <f>SUM(E81:E86)</f>
        <v>8.9900000000000008E-2</v>
      </c>
      <c r="F87" s="53">
        <f>SUM(F81:F86)</f>
        <v>196.59332000000003</v>
      </c>
      <c r="G87" s="145"/>
    </row>
    <row r="88" spans="1:29" s="76" customFormat="1" ht="5.25" x14ac:dyDescent="0.25">
      <c r="A88" s="74"/>
      <c r="B88" s="75"/>
      <c r="C88" s="75"/>
      <c r="D88" s="75"/>
      <c r="F88" s="77"/>
      <c r="G88" s="149"/>
      <c r="H88" s="83"/>
    </row>
    <row r="89" spans="1:29" x14ac:dyDescent="0.25">
      <c r="A89" s="66" t="s">
        <v>20</v>
      </c>
      <c r="B89" s="224" t="s">
        <v>50</v>
      </c>
      <c r="C89" s="213"/>
      <c r="D89" s="225"/>
      <c r="E89" s="65" t="s">
        <v>56</v>
      </c>
      <c r="F89" s="24" t="s">
        <v>6</v>
      </c>
      <c r="G89" s="145"/>
    </row>
    <row r="90" spans="1:29" x14ac:dyDescent="0.25">
      <c r="A90" s="44" t="s">
        <v>0</v>
      </c>
      <c r="B90" s="218" t="s">
        <v>51</v>
      </c>
      <c r="C90" s="219"/>
      <c r="D90" s="219"/>
      <c r="E90" s="4">
        <v>0</v>
      </c>
      <c r="F90" s="48">
        <f>E90*F32</f>
        <v>0</v>
      </c>
      <c r="G90" s="145"/>
    </row>
    <row r="91" spans="1:29" x14ac:dyDescent="0.25">
      <c r="A91" s="212" t="s">
        <v>19</v>
      </c>
      <c r="B91" s="213"/>
      <c r="C91" s="213"/>
      <c r="D91" s="213"/>
      <c r="E91" s="106"/>
      <c r="F91" s="30">
        <f>SUM(F90)</f>
        <v>0</v>
      </c>
    </row>
    <row r="92" spans="1:29" s="76" customFormat="1" ht="5.25" x14ac:dyDescent="0.25">
      <c r="A92" s="74"/>
      <c r="B92" s="75"/>
      <c r="C92" s="75"/>
      <c r="D92" s="75"/>
      <c r="F92" s="77"/>
      <c r="H92" s="83"/>
    </row>
    <row r="93" spans="1:29" ht="15" customHeight="1" x14ac:dyDescent="0.25">
      <c r="A93" s="66">
        <v>4</v>
      </c>
      <c r="B93" s="224" t="s">
        <v>63</v>
      </c>
      <c r="C93" s="213"/>
      <c r="D93" s="213"/>
      <c r="E93" s="225"/>
      <c r="F93" s="22" t="s">
        <v>6</v>
      </c>
    </row>
    <row r="94" spans="1:29" x14ac:dyDescent="0.25">
      <c r="A94" s="13" t="s">
        <v>13</v>
      </c>
      <c r="B94" s="228" t="s">
        <v>45</v>
      </c>
      <c r="C94" s="229"/>
      <c r="D94" s="229"/>
      <c r="E94" s="232"/>
      <c r="F94" s="32">
        <f>F87</f>
        <v>196.59332000000003</v>
      </c>
    </row>
    <row r="95" spans="1:29" x14ac:dyDescent="0.25">
      <c r="A95" s="13" t="s">
        <v>20</v>
      </c>
      <c r="B95" s="228" t="s">
        <v>50</v>
      </c>
      <c r="C95" s="229"/>
      <c r="D95" s="229"/>
      <c r="E95" s="229"/>
      <c r="F95" s="32">
        <f>F91</f>
        <v>0</v>
      </c>
    </row>
    <row r="96" spans="1:29" ht="15.75" thickBot="1" x14ac:dyDescent="0.3">
      <c r="A96" s="210" t="s">
        <v>19</v>
      </c>
      <c r="B96" s="211"/>
      <c r="C96" s="211"/>
      <c r="D96" s="211"/>
      <c r="E96" s="104"/>
      <c r="F96" s="38">
        <f>SUM(F94:F95)</f>
        <v>196.59332000000003</v>
      </c>
    </row>
    <row r="97" spans="1:45" ht="15.75" thickBot="1" x14ac:dyDescent="0.3">
      <c r="A97" s="84"/>
      <c r="B97" s="84"/>
      <c r="C97" s="84"/>
      <c r="D97" s="84"/>
      <c r="E97" s="87"/>
      <c r="F97" s="87"/>
    </row>
    <row r="98" spans="1:45" s="79" customFormat="1" x14ac:dyDescent="0.25">
      <c r="A98" s="221" t="s">
        <v>52</v>
      </c>
      <c r="B98" s="233"/>
      <c r="C98" s="233"/>
      <c r="D98" s="233"/>
      <c r="E98" s="233"/>
      <c r="F98" s="223"/>
      <c r="G98" s="70"/>
      <c r="H98" s="20"/>
      <c r="I98" s="70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0"/>
      <c r="AB98" s="70"/>
      <c r="AC98" s="70"/>
      <c r="AD98" s="70"/>
      <c r="AE98" s="70"/>
      <c r="AF98" s="70"/>
      <c r="AG98" s="70"/>
      <c r="AH98" s="70"/>
      <c r="AI98" s="70"/>
      <c r="AJ98" s="70"/>
      <c r="AK98" s="70"/>
      <c r="AL98" s="70"/>
      <c r="AM98" s="70"/>
      <c r="AN98" s="70"/>
      <c r="AO98" s="70"/>
      <c r="AP98" s="70"/>
      <c r="AQ98" s="70"/>
      <c r="AR98" s="70"/>
      <c r="AS98" s="70"/>
    </row>
    <row r="99" spans="1:45" x14ac:dyDescent="0.25">
      <c r="A99" s="55">
        <v>5</v>
      </c>
      <c r="B99" s="224" t="s">
        <v>103</v>
      </c>
      <c r="C99" s="213"/>
      <c r="D99" s="213"/>
      <c r="E99" s="225"/>
      <c r="F99" s="22" t="s">
        <v>6</v>
      </c>
    </row>
    <row r="100" spans="1:45" x14ac:dyDescent="0.25">
      <c r="A100" s="14" t="s">
        <v>0</v>
      </c>
      <c r="B100" s="218" t="s">
        <v>12</v>
      </c>
      <c r="C100" s="219"/>
      <c r="D100" s="219"/>
      <c r="E100" s="220"/>
      <c r="F100" s="37">
        <v>29.51</v>
      </c>
    </row>
    <row r="101" spans="1:45" x14ac:dyDescent="0.25">
      <c r="A101" s="14" t="s">
        <v>2</v>
      </c>
      <c r="B101" s="218" t="s">
        <v>114</v>
      </c>
      <c r="C101" s="219"/>
      <c r="D101" s="219"/>
      <c r="E101" s="220"/>
      <c r="F101" s="37">
        <v>49.38</v>
      </c>
    </row>
    <row r="102" spans="1:45" x14ac:dyDescent="0.25">
      <c r="A102" s="14" t="s">
        <v>3</v>
      </c>
      <c r="B102" s="218" t="s">
        <v>115</v>
      </c>
      <c r="C102" s="219"/>
      <c r="D102" s="219"/>
      <c r="E102" s="220"/>
      <c r="F102" s="37">
        <v>0</v>
      </c>
    </row>
    <row r="103" spans="1:45" ht="15.75" thickBot="1" x14ac:dyDescent="0.3">
      <c r="A103" s="210" t="s">
        <v>19</v>
      </c>
      <c r="B103" s="211"/>
      <c r="C103" s="211"/>
      <c r="D103" s="211"/>
      <c r="E103" s="105"/>
      <c r="F103" s="38">
        <f>SUM(F100:F102)</f>
        <v>78.89</v>
      </c>
    </row>
    <row r="104" spans="1:45" ht="15.75" thickBot="1" x14ac:dyDescent="0.3">
      <c r="A104" s="234"/>
      <c r="B104" s="234"/>
      <c r="C104" s="234"/>
      <c r="D104" s="234"/>
      <c r="E104" s="234"/>
      <c r="F104" s="234"/>
    </row>
    <row r="105" spans="1:45" s="80" customFormat="1" x14ac:dyDescent="0.25">
      <c r="A105" s="221" t="s">
        <v>53</v>
      </c>
      <c r="B105" s="222"/>
      <c r="C105" s="222"/>
      <c r="D105" s="222"/>
      <c r="E105" s="233"/>
      <c r="F105" s="223"/>
      <c r="H105" s="20"/>
    </row>
    <row r="106" spans="1:45" x14ac:dyDescent="0.25">
      <c r="A106" s="66">
        <v>6</v>
      </c>
      <c r="B106" s="266" t="s">
        <v>22</v>
      </c>
      <c r="C106" s="266"/>
      <c r="D106" s="266"/>
      <c r="E106" s="64" t="s">
        <v>56</v>
      </c>
      <c r="F106" s="22" t="s">
        <v>6</v>
      </c>
    </row>
    <row r="107" spans="1:45" x14ac:dyDescent="0.25">
      <c r="A107" s="44" t="s">
        <v>0</v>
      </c>
      <c r="B107" s="218" t="s">
        <v>23</v>
      </c>
      <c r="C107" s="219"/>
      <c r="D107" s="219"/>
      <c r="E107" s="4">
        <v>2.5000000000000001E-2</v>
      </c>
      <c r="F107" s="34">
        <f>E107*(F32+F67+F77+F96+F103)</f>
        <v>113.40067039200001</v>
      </c>
    </row>
    <row r="108" spans="1:45" x14ac:dyDescent="0.25">
      <c r="A108" s="44" t="s">
        <v>1</v>
      </c>
      <c r="B108" s="218" t="s">
        <v>25</v>
      </c>
      <c r="C108" s="219"/>
      <c r="D108" s="219"/>
      <c r="E108" s="4">
        <v>0.05</v>
      </c>
      <c r="F108" s="34">
        <f>E108*(F32+F67+F77+F96+F103+F107)</f>
        <v>232.47137430360004</v>
      </c>
    </row>
    <row r="109" spans="1:45" x14ac:dyDescent="0.25">
      <c r="A109" s="271" t="s">
        <v>71</v>
      </c>
      <c r="B109" s="272"/>
      <c r="C109" s="67"/>
      <c r="D109" s="67"/>
      <c r="E109" s="42">
        <f>SUM(E107:E108)</f>
        <v>7.5000000000000011E-2</v>
      </c>
      <c r="F109" s="39">
        <f>SUM(F107:F108)</f>
        <v>345.87204469560004</v>
      </c>
    </row>
    <row r="110" spans="1:45" s="76" customFormat="1" ht="5.25" x14ac:dyDescent="0.25">
      <c r="A110" s="74"/>
      <c r="B110" s="75"/>
      <c r="C110" s="75"/>
      <c r="D110" s="75"/>
      <c r="F110" s="77"/>
      <c r="H110" s="83"/>
    </row>
    <row r="111" spans="1:45" x14ac:dyDescent="0.25">
      <c r="A111" s="41" t="s">
        <v>2</v>
      </c>
      <c r="B111" s="273" t="s">
        <v>24</v>
      </c>
      <c r="C111" s="274"/>
      <c r="D111" s="274"/>
      <c r="E111" s="274"/>
      <c r="F111" s="275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34.737101907434486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160.32508572662073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267.20847621103451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268" t="s">
        <v>72</v>
      </c>
      <c r="B116" s="269"/>
      <c r="C116" s="269"/>
      <c r="D116" s="270"/>
      <c r="E116" s="42">
        <f>SUM(E112:E115)</f>
        <v>8.6499999999999994E-2</v>
      </c>
      <c r="F116" s="45">
        <f>SUM(F112:F115)</f>
        <v>462.27066384508976</v>
      </c>
    </row>
    <row r="117" spans="1:8" ht="15.75" thickBot="1" x14ac:dyDescent="0.3">
      <c r="A117" s="210" t="s">
        <v>19</v>
      </c>
      <c r="B117" s="211"/>
      <c r="C117" s="211"/>
      <c r="D117" s="267"/>
      <c r="E117" s="29">
        <f>E109+E116</f>
        <v>0.1615</v>
      </c>
      <c r="F117" s="35">
        <f>TRUNC(F109+F116,2)</f>
        <v>808.14</v>
      </c>
      <c r="G117" s="81"/>
    </row>
    <row r="118" spans="1:8" ht="15.75" thickBot="1" x14ac:dyDescent="0.3">
      <c r="A118" s="3"/>
      <c r="B118" s="84"/>
      <c r="C118" s="84"/>
      <c r="D118" s="84"/>
      <c r="E118" s="85"/>
      <c r="F118" s="86"/>
      <c r="G118" s="81"/>
    </row>
    <row r="119" spans="1:8" x14ac:dyDescent="0.25">
      <c r="A119" s="221" t="s">
        <v>69</v>
      </c>
      <c r="B119" s="233"/>
      <c r="C119" s="233"/>
      <c r="D119" s="233"/>
      <c r="E119" s="233"/>
      <c r="F119" s="223"/>
      <c r="G119" s="81"/>
    </row>
    <row r="120" spans="1:8" ht="15" customHeight="1" x14ac:dyDescent="0.25">
      <c r="A120" s="212" t="s">
        <v>79</v>
      </c>
      <c r="B120" s="213"/>
      <c r="C120" s="213"/>
      <c r="D120" s="213"/>
      <c r="E120" s="225"/>
      <c r="F120" s="22" t="s">
        <v>6</v>
      </c>
    </row>
    <row r="121" spans="1:8" s="80" customFormat="1" x14ac:dyDescent="0.25">
      <c r="A121" s="13" t="s">
        <v>0</v>
      </c>
      <c r="B121" s="218" t="s">
        <v>26</v>
      </c>
      <c r="C121" s="219"/>
      <c r="D121" s="219"/>
      <c r="E121" s="220"/>
      <c r="F121" s="37">
        <f>F32</f>
        <v>2186.8000000000002</v>
      </c>
      <c r="H121" s="20"/>
    </row>
    <row r="122" spans="1:8" x14ac:dyDescent="0.25">
      <c r="A122" s="13" t="s">
        <v>1</v>
      </c>
      <c r="B122" s="218" t="s">
        <v>27</v>
      </c>
      <c r="C122" s="219"/>
      <c r="D122" s="219"/>
      <c r="E122" s="220"/>
      <c r="F122" s="37">
        <f>F67</f>
        <v>1929.20651232</v>
      </c>
    </row>
    <row r="123" spans="1:8" x14ac:dyDescent="0.25">
      <c r="A123" s="13" t="s">
        <v>2</v>
      </c>
      <c r="B123" s="218" t="s">
        <v>43</v>
      </c>
      <c r="C123" s="219"/>
      <c r="D123" s="219"/>
      <c r="E123" s="220"/>
      <c r="F123" s="37">
        <f>F77</f>
        <v>144.53698336000002</v>
      </c>
    </row>
    <row r="124" spans="1:8" x14ac:dyDescent="0.25">
      <c r="A124" s="13" t="s">
        <v>3</v>
      </c>
      <c r="B124" s="218" t="s">
        <v>44</v>
      </c>
      <c r="C124" s="219"/>
      <c r="D124" s="219"/>
      <c r="E124" s="220"/>
      <c r="F124" s="37">
        <f>F96</f>
        <v>196.59332000000003</v>
      </c>
    </row>
    <row r="125" spans="1:8" x14ac:dyDescent="0.25">
      <c r="A125" s="13" t="s">
        <v>7</v>
      </c>
      <c r="B125" s="218" t="s">
        <v>52</v>
      </c>
      <c r="C125" s="219"/>
      <c r="D125" s="219"/>
      <c r="E125" s="220"/>
      <c r="F125" s="37">
        <f>F103</f>
        <v>78.89</v>
      </c>
    </row>
    <row r="126" spans="1:8" x14ac:dyDescent="0.25">
      <c r="A126" s="212" t="s">
        <v>70</v>
      </c>
      <c r="B126" s="213"/>
      <c r="C126" s="213"/>
      <c r="D126" s="213"/>
      <c r="E126" s="213"/>
      <c r="F126" s="40">
        <f>TRUNC(SUM(F121:F125),2)</f>
        <v>4536.0200000000004</v>
      </c>
      <c r="H126" s="6"/>
    </row>
    <row r="127" spans="1:8" x14ac:dyDescent="0.25">
      <c r="A127" s="13" t="s">
        <v>8</v>
      </c>
      <c r="B127" s="277" t="s">
        <v>53</v>
      </c>
      <c r="C127" s="277"/>
      <c r="D127" s="277"/>
      <c r="E127" s="277"/>
      <c r="F127" s="37">
        <f>F117</f>
        <v>808.14</v>
      </c>
    </row>
    <row r="128" spans="1:8" ht="15.75" thickBot="1" x14ac:dyDescent="0.3">
      <c r="A128" s="210" t="s">
        <v>73</v>
      </c>
      <c r="B128" s="211"/>
      <c r="C128" s="211"/>
      <c r="D128" s="211"/>
      <c r="E128" s="211"/>
      <c r="F128" s="38">
        <f>TRUNC(F126+F127,2)</f>
        <v>5344.16</v>
      </c>
      <c r="H128" s="6"/>
    </row>
    <row r="129" spans="1:45" ht="15.75" thickBot="1" x14ac:dyDescent="0.3">
      <c r="A129" s="84"/>
      <c r="B129" s="84"/>
      <c r="C129" s="84"/>
      <c r="D129" s="84"/>
      <c r="E129" s="84"/>
      <c r="F129" s="88"/>
      <c r="H129" s="70"/>
    </row>
    <row r="130" spans="1:45" s="79" customFormat="1" x14ac:dyDescent="0.25">
      <c r="A130" s="287" t="s">
        <v>89</v>
      </c>
      <c r="B130" s="288"/>
      <c r="C130" s="288"/>
      <c r="D130" s="288"/>
      <c r="E130" s="288"/>
      <c r="F130" s="288"/>
      <c r="G130" s="289"/>
      <c r="H130" s="70"/>
      <c r="I130" s="70"/>
      <c r="J130" s="70"/>
      <c r="K130" s="70"/>
      <c r="L130" s="70"/>
      <c r="M130" s="70"/>
      <c r="N130" s="70"/>
      <c r="O130" s="70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  <c r="AA130" s="70"/>
      <c r="AB130" s="70"/>
      <c r="AC130" s="70"/>
      <c r="AD130" s="70"/>
      <c r="AE130" s="70"/>
      <c r="AF130" s="70"/>
      <c r="AG130" s="70"/>
      <c r="AH130" s="70"/>
      <c r="AI130" s="70"/>
      <c r="AJ130" s="70"/>
      <c r="AK130" s="70"/>
      <c r="AL130" s="70"/>
      <c r="AM130" s="70"/>
      <c r="AN130" s="70"/>
      <c r="AO130" s="70"/>
      <c r="AP130" s="70"/>
      <c r="AQ130" s="70"/>
      <c r="AR130" s="70"/>
      <c r="AS130" s="70"/>
    </row>
    <row r="131" spans="1:45" s="79" customFormat="1" ht="60" x14ac:dyDescent="0.25">
      <c r="A131" s="58"/>
      <c r="B131" s="59" t="s">
        <v>90</v>
      </c>
      <c r="C131" s="60" t="s">
        <v>91</v>
      </c>
      <c r="D131" s="60" t="s">
        <v>92</v>
      </c>
      <c r="E131" s="56" t="s">
        <v>93</v>
      </c>
      <c r="F131" s="56" t="s">
        <v>94</v>
      </c>
      <c r="G131" s="57" t="s">
        <v>95</v>
      </c>
      <c r="H131" s="70"/>
      <c r="I131" s="70"/>
      <c r="J131" s="70"/>
      <c r="K131" s="70"/>
      <c r="L131" s="70"/>
      <c r="M131" s="70"/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  <c r="AA131" s="70"/>
      <c r="AB131" s="70"/>
      <c r="AC131" s="70"/>
      <c r="AD131" s="70"/>
      <c r="AE131" s="70"/>
      <c r="AF131" s="70"/>
      <c r="AG131" s="70"/>
      <c r="AH131" s="70"/>
      <c r="AI131" s="70"/>
      <c r="AJ131" s="70"/>
      <c r="AK131" s="70"/>
      <c r="AL131" s="70"/>
      <c r="AM131" s="70"/>
      <c r="AN131" s="70"/>
      <c r="AO131" s="70"/>
      <c r="AP131" s="70"/>
      <c r="AQ131" s="70"/>
      <c r="AR131" s="70"/>
      <c r="AS131" s="70"/>
    </row>
    <row r="132" spans="1:45" x14ac:dyDescent="0.25">
      <c r="A132" s="91" t="s">
        <v>100</v>
      </c>
      <c r="B132" s="92" t="e">
        <f>#REF!</f>
        <v>#REF!</v>
      </c>
      <c r="C132" s="93">
        <f>F128</f>
        <v>5344.16</v>
      </c>
      <c r="D132" s="94">
        <v>1</v>
      </c>
      <c r="E132" s="95">
        <f>C132*D132</f>
        <v>5344.16</v>
      </c>
      <c r="F132" s="96">
        <v>1</v>
      </c>
      <c r="G132" s="97">
        <f>TRUNC(E132*F132,2)</f>
        <v>5344.16</v>
      </c>
      <c r="H132" s="6"/>
    </row>
    <row r="133" spans="1:45" x14ac:dyDescent="0.25">
      <c r="A133" s="278" t="s">
        <v>96</v>
      </c>
      <c r="B133" s="279"/>
      <c r="C133" s="279"/>
      <c r="D133" s="279"/>
      <c r="E133" s="279"/>
      <c r="F133" s="280"/>
      <c r="G133" s="98" t="s">
        <v>161</v>
      </c>
      <c r="H133" s="6"/>
    </row>
    <row r="134" spans="1:45" x14ac:dyDescent="0.25">
      <c r="A134" s="281" t="s">
        <v>108</v>
      </c>
      <c r="B134" s="282"/>
      <c r="C134" s="282"/>
      <c r="D134" s="282"/>
      <c r="E134" s="282"/>
      <c r="F134" s="283"/>
      <c r="G134" s="163" t="e">
        <f>TRUNC(G133*24,2)</f>
        <v>#VALUE!</v>
      </c>
      <c r="H134" s="6"/>
    </row>
    <row r="135" spans="1:45" ht="15.75" thickBot="1" x14ac:dyDescent="0.3">
      <c r="A135" s="284" t="s">
        <v>98</v>
      </c>
      <c r="B135" s="285"/>
      <c r="C135" s="285"/>
      <c r="D135" s="285"/>
      <c r="E135" s="285"/>
      <c r="F135" s="286"/>
      <c r="G135" s="99">
        <v>0</v>
      </c>
      <c r="H135" s="6"/>
    </row>
    <row r="136" spans="1:45" x14ac:dyDescent="0.25">
      <c r="A136" s="3"/>
      <c r="B136" s="84"/>
      <c r="C136" s="84"/>
      <c r="D136" s="84"/>
      <c r="E136" s="85"/>
      <c r="F136" s="86"/>
      <c r="G136" s="81"/>
      <c r="H136" s="70"/>
    </row>
    <row r="137" spans="1:45" x14ac:dyDescent="0.25">
      <c r="A137" s="199"/>
      <c r="B137" s="199"/>
      <c r="C137" s="199"/>
      <c r="F137" s="115"/>
      <c r="H137" s="70"/>
    </row>
    <row r="138" spans="1:45" x14ac:dyDescent="0.25">
      <c r="B138" s="276"/>
      <c r="C138" s="276"/>
      <c r="D138" s="276"/>
      <c r="E138" s="276"/>
      <c r="F138" s="276"/>
      <c r="H138" s="70"/>
    </row>
    <row r="139" spans="1:45" x14ac:dyDescent="0.25">
      <c r="B139" s="116"/>
      <c r="C139" s="116"/>
      <c r="D139" s="116"/>
      <c r="E139" s="116"/>
      <c r="F139" s="116"/>
      <c r="H139" s="70"/>
    </row>
    <row r="140" spans="1:45" ht="15.75" x14ac:dyDescent="0.25">
      <c r="A140" s="108"/>
      <c r="H140" s="70"/>
    </row>
    <row r="141" spans="1:45" ht="15.75" x14ac:dyDescent="0.25">
      <c r="A141" s="108"/>
      <c r="H141" s="70"/>
    </row>
    <row r="142" spans="1:45" x14ac:dyDescent="0.2">
      <c r="A142" s="109"/>
      <c r="B142" s="82"/>
      <c r="C142" s="82"/>
      <c r="D142" s="82"/>
      <c r="H142" s="70"/>
    </row>
    <row r="143" spans="1:45" x14ac:dyDescent="0.25">
      <c r="A143" s="110"/>
      <c r="B143" s="3"/>
      <c r="C143" s="3"/>
      <c r="D143" s="3"/>
      <c r="H143" s="70"/>
    </row>
    <row r="144" spans="1:45" x14ac:dyDescent="0.2">
      <c r="A144" s="111"/>
      <c r="H144" s="70"/>
    </row>
    <row r="145" spans="8:8" x14ac:dyDescent="0.25">
      <c r="H145" s="70"/>
    </row>
    <row r="146" spans="8:8" x14ac:dyDescent="0.25">
      <c r="H146" s="70"/>
    </row>
    <row r="147" spans="8:8" x14ac:dyDescent="0.25">
      <c r="H147" s="70"/>
    </row>
    <row r="148" spans="8:8" x14ac:dyDescent="0.25">
      <c r="H148" s="70"/>
    </row>
  </sheetData>
  <mergeCells count="106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9:D49"/>
    <mergeCell ref="B50:D50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B44:D44"/>
    <mergeCell ref="B51:D51"/>
    <mergeCell ref="A52:D52"/>
    <mergeCell ref="B54:C54"/>
    <mergeCell ref="B55:C55"/>
    <mergeCell ref="B84:C84"/>
    <mergeCell ref="A79:F79"/>
    <mergeCell ref="B72:D72"/>
    <mergeCell ref="B73:D73"/>
    <mergeCell ref="B74:D74"/>
    <mergeCell ref="B75:D75"/>
    <mergeCell ref="B57:E57"/>
    <mergeCell ref="B58:E58"/>
    <mergeCell ref="B59:E59"/>
    <mergeCell ref="B60:E60"/>
    <mergeCell ref="A61:D61"/>
    <mergeCell ref="B63:E63"/>
    <mergeCell ref="B64:E64"/>
    <mergeCell ref="E45:E46"/>
    <mergeCell ref="B47:D47"/>
    <mergeCell ref="B48:D48"/>
    <mergeCell ref="B65:E65"/>
    <mergeCell ref="A87:D87"/>
    <mergeCell ref="A103:D103"/>
    <mergeCell ref="B90:D90"/>
    <mergeCell ref="A91:D91"/>
    <mergeCell ref="B93:E93"/>
    <mergeCell ref="B94:E94"/>
    <mergeCell ref="B95:E95"/>
    <mergeCell ref="A96:D96"/>
    <mergeCell ref="A98:F98"/>
    <mergeCell ref="B99:E99"/>
    <mergeCell ref="B100:E100"/>
    <mergeCell ref="B101:E101"/>
    <mergeCell ref="B102:E102"/>
    <mergeCell ref="B89:D89"/>
    <mergeCell ref="B107:D107"/>
    <mergeCell ref="B108:D108"/>
    <mergeCell ref="A109:B109"/>
    <mergeCell ref="B111:F111"/>
    <mergeCell ref="B66:E66"/>
    <mergeCell ref="A67:D67"/>
    <mergeCell ref="A69:F69"/>
    <mergeCell ref="B76:D76"/>
    <mergeCell ref="A77:D77"/>
    <mergeCell ref="B86:D86"/>
    <mergeCell ref="B70:D70"/>
    <mergeCell ref="B85:C85"/>
    <mergeCell ref="A116:D116"/>
    <mergeCell ref="A117:D117"/>
    <mergeCell ref="A119:F119"/>
    <mergeCell ref="A120:E120"/>
    <mergeCell ref="B80:D80"/>
    <mergeCell ref="B81:D81"/>
    <mergeCell ref="B82:D82"/>
    <mergeCell ref="B138:F138"/>
    <mergeCell ref="A137:C137"/>
    <mergeCell ref="B122:E122"/>
    <mergeCell ref="B123:E123"/>
    <mergeCell ref="B124:E124"/>
    <mergeCell ref="B125:E125"/>
    <mergeCell ref="A126:E126"/>
    <mergeCell ref="B127:E127"/>
    <mergeCell ref="A128:E128"/>
    <mergeCell ref="A130:G130"/>
    <mergeCell ref="A133:F133"/>
    <mergeCell ref="A134:F134"/>
    <mergeCell ref="A135:F135"/>
    <mergeCell ref="B121:E121"/>
    <mergeCell ref="A104:F104"/>
    <mergeCell ref="A105:F105"/>
    <mergeCell ref="B106:D106"/>
  </mergeCells>
  <pageMargins left="0.59055118110236227" right="0.59055118110236227" top="0.19685039370078741" bottom="0.19685039370078741" header="0" footer="0"/>
  <pageSetup paperSize="9" scale="6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topLeftCell="A118" zoomScale="120" zoomScaleNormal="120" workbookViewId="0">
      <selection activeCell="A52" sqref="A52:D52"/>
    </sheetView>
  </sheetViews>
  <sheetFormatPr defaultColWidth="9.140625" defaultRowHeight="15" x14ac:dyDescent="0.25"/>
  <cols>
    <col min="1" max="1" width="7.140625" style="70" customWidth="1"/>
    <col min="2" max="2" width="45.42578125" style="70" customWidth="1"/>
    <col min="3" max="3" width="17.85546875" style="70" customWidth="1"/>
    <col min="4" max="4" width="12.7109375" style="70" customWidth="1"/>
    <col min="5" max="5" width="17.42578125" style="70" customWidth="1"/>
    <col min="6" max="6" width="18.85546875" style="70" customWidth="1"/>
    <col min="7" max="7" width="20.7109375" style="70" customWidth="1"/>
    <col min="8" max="8" width="55.7109375" style="20" customWidth="1"/>
    <col min="9" max="16384" width="9.140625" style="70"/>
  </cols>
  <sheetData>
    <row r="1" spans="1:8" x14ac:dyDescent="0.25">
      <c r="B1" s="100"/>
      <c r="C1" s="100"/>
      <c r="D1" s="100"/>
    </row>
    <row r="2" spans="1:8" x14ac:dyDescent="0.25">
      <c r="B2" s="100"/>
      <c r="C2" s="100"/>
      <c r="D2" s="100"/>
    </row>
    <row r="3" spans="1:8" ht="18.75" x14ac:dyDescent="0.25">
      <c r="B3" s="240" t="s">
        <v>77</v>
      </c>
      <c r="C3" s="240"/>
      <c r="D3" s="240"/>
      <c r="E3" s="240"/>
      <c r="H3" s="89"/>
    </row>
    <row r="4" spans="1:8" ht="15.75" x14ac:dyDescent="0.25">
      <c r="B4" s="241" t="s">
        <v>55</v>
      </c>
      <c r="C4" s="241"/>
      <c r="D4" s="241"/>
      <c r="E4" s="241"/>
      <c r="H4" s="89"/>
    </row>
    <row r="5" spans="1:8" x14ac:dyDescent="0.25">
      <c r="B5" s="101"/>
      <c r="C5" s="101"/>
      <c r="D5" s="101"/>
      <c r="E5" s="101"/>
    </row>
    <row r="6" spans="1:8" x14ac:dyDescent="0.25">
      <c r="A6" s="242"/>
      <c r="B6" s="242"/>
      <c r="C6" s="1"/>
      <c r="D6" s="1"/>
      <c r="E6" s="1"/>
      <c r="F6" s="1"/>
    </row>
    <row r="7" spans="1:8" x14ac:dyDescent="0.25">
      <c r="A7" s="242"/>
      <c r="B7" s="242"/>
      <c r="C7" s="1"/>
      <c r="D7" s="1"/>
      <c r="E7" s="1"/>
      <c r="F7" s="1"/>
    </row>
    <row r="8" spans="1:8" ht="15.75" thickBot="1" x14ac:dyDescent="0.3"/>
    <row r="9" spans="1:8" x14ac:dyDescent="0.25">
      <c r="A9" s="247" t="s">
        <v>123</v>
      </c>
      <c r="B9" s="248"/>
      <c r="C9" s="248"/>
      <c r="D9" s="248"/>
      <c r="E9" s="248"/>
      <c r="F9" s="249"/>
    </row>
    <row r="10" spans="1:8" x14ac:dyDescent="0.25">
      <c r="A10" s="120">
        <v>1</v>
      </c>
      <c r="B10" s="18" t="s">
        <v>124</v>
      </c>
      <c r="C10" s="250" t="s">
        <v>138</v>
      </c>
      <c r="D10" s="250"/>
      <c r="E10" s="250"/>
      <c r="F10" s="251"/>
    </row>
    <row r="11" spans="1:8" x14ac:dyDescent="0.25">
      <c r="A11" s="120">
        <v>2</v>
      </c>
      <c r="B11" s="18" t="s">
        <v>125</v>
      </c>
      <c r="C11" s="250">
        <v>44</v>
      </c>
      <c r="D11" s="250"/>
      <c r="E11" s="250"/>
      <c r="F11" s="251"/>
    </row>
    <row r="12" spans="1:8" x14ac:dyDescent="0.25">
      <c r="A12" s="120">
        <v>3</v>
      </c>
      <c r="B12" s="18" t="s">
        <v>126</v>
      </c>
      <c r="C12" s="250">
        <v>1</v>
      </c>
      <c r="D12" s="250"/>
      <c r="E12" s="250"/>
      <c r="F12" s="251"/>
    </row>
    <row r="13" spans="1:8" ht="15.75" thickBot="1" x14ac:dyDescent="0.3">
      <c r="A13" s="71">
        <v>4</v>
      </c>
      <c r="B13" s="72" t="s">
        <v>127</v>
      </c>
      <c r="C13" s="252">
        <v>11</v>
      </c>
      <c r="D13" s="252"/>
      <c r="E13" s="252"/>
      <c r="F13" s="253"/>
    </row>
    <row r="14" spans="1:8" s="121" customFormat="1" ht="9" thickBot="1" x14ac:dyDescent="0.3">
      <c r="B14" s="122"/>
      <c r="C14" s="122"/>
      <c r="D14" s="122"/>
      <c r="H14" s="123"/>
    </row>
    <row r="15" spans="1:8" x14ac:dyDescent="0.25">
      <c r="A15" s="254" t="s">
        <v>128</v>
      </c>
      <c r="B15" s="255"/>
      <c r="C15" s="255"/>
      <c r="D15" s="255"/>
      <c r="E15" s="255"/>
      <c r="F15" s="256"/>
    </row>
    <row r="16" spans="1:8" ht="30" x14ac:dyDescent="0.25">
      <c r="A16" s="14">
        <v>1</v>
      </c>
      <c r="B16" s="62" t="s">
        <v>129</v>
      </c>
      <c r="C16" s="250" t="s">
        <v>138</v>
      </c>
      <c r="D16" s="250"/>
      <c r="E16" s="250"/>
      <c r="F16" s="251"/>
      <c r="H16" s="124"/>
    </row>
    <row r="17" spans="1:8" x14ac:dyDescent="0.25">
      <c r="A17" s="14">
        <v>2</v>
      </c>
      <c r="B17" s="62" t="s">
        <v>130</v>
      </c>
      <c r="C17" s="257"/>
      <c r="D17" s="258"/>
      <c r="E17" s="258"/>
      <c r="F17" s="259"/>
      <c r="H17" s="124"/>
    </row>
    <row r="18" spans="1:8" x14ac:dyDescent="0.25">
      <c r="A18" s="14">
        <v>3</v>
      </c>
      <c r="B18" s="62" t="s">
        <v>4</v>
      </c>
      <c r="C18" s="294">
        <v>1530</v>
      </c>
      <c r="D18" s="295"/>
      <c r="E18" s="295"/>
      <c r="F18" s="296"/>
    </row>
    <row r="19" spans="1:8" x14ac:dyDescent="0.25">
      <c r="A19" s="14">
        <v>4</v>
      </c>
      <c r="B19" s="62" t="s">
        <v>131</v>
      </c>
      <c r="C19" s="260" t="s">
        <v>146</v>
      </c>
      <c r="D19" s="261"/>
      <c r="E19" s="261"/>
      <c r="F19" s="262"/>
    </row>
    <row r="20" spans="1:8" x14ac:dyDescent="0.25">
      <c r="A20" s="14">
        <v>5</v>
      </c>
      <c r="B20" s="62" t="s">
        <v>132</v>
      </c>
      <c r="C20" s="257" t="s">
        <v>145</v>
      </c>
      <c r="D20" s="258"/>
      <c r="E20" s="258"/>
      <c r="F20" s="259"/>
    </row>
    <row r="21" spans="1:8" x14ac:dyDescent="0.25">
      <c r="A21" s="14">
        <v>6</v>
      </c>
      <c r="B21" s="62" t="s">
        <v>133</v>
      </c>
      <c r="C21" s="257" t="s">
        <v>167</v>
      </c>
      <c r="D21" s="258"/>
      <c r="E21" s="258"/>
      <c r="F21" s="259"/>
    </row>
    <row r="22" spans="1:8" ht="15.75" thickBot="1" x14ac:dyDescent="0.3">
      <c r="A22" s="127">
        <v>7</v>
      </c>
      <c r="B22" s="128" t="s">
        <v>134</v>
      </c>
      <c r="C22" s="263" t="s">
        <v>135</v>
      </c>
      <c r="D22" s="264"/>
      <c r="E22" s="264"/>
      <c r="F22" s="265"/>
    </row>
    <row r="23" spans="1:8" ht="9" customHeight="1" thickBot="1" x14ac:dyDescent="0.3">
      <c r="A23" s="101"/>
      <c r="B23" s="125"/>
      <c r="C23" s="126"/>
      <c r="D23" s="126"/>
      <c r="E23" s="126"/>
      <c r="F23" s="126"/>
    </row>
    <row r="24" spans="1:8" x14ac:dyDescent="0.25">
      <c r="A24" s="221" t="s">
        <v>26</v>
      </c>
      <c r="B24" s="233"/>
      <c r="C24" s="233"/>
      <c r="D24" s="233"/>
      <c r="E24" s="233"/>
      <c r="F24" s="223"/>
    </row>
    <row r="25" spans="1:8" x14ac:dyDescent="0.25">
      <c r="A25" s="55" t="s">
        <v>58</v>
      </c>
      <c r="B25" s="224" t="s">
        <v>5</v>
      </c>
      <c r="C25" s="213"/>
      <c r="D25" s="225"/>
      <c r="E25" s="31" t="s">
        <v>56</v>
      </c>
      <c r="F25" s="22" t="s">
        <v>6</v>
      </c>
    </row>
    <row r="26" spans="1:8" x14ac:dyDescent="0.25">
      <c r="A26" s="14" t="s">
        <v>0</v>
      </c>
      <c r="B26" s="243" t="s">
        <v>57</v>
      </c>
      <c r="C26" s="243"/>
      <c r="D26" s="243"/>
      <c r="E26" s="243"/>
      <c r="F26" s="151">
        <f>C18</f>
        <v>1530</v>
      </c>
    </row>
    <row r="27" spans="1:8" x14ac:dyDescent="0.25">
      <c r="A27" s="44" t="s">
        <v>1</v>
      </c>
      <c r="B27" s="2" t="s">
        <v>120</v>
      </c>
      <c r="C27" s="49"/>
      <c r="D27" s="8"/>
      <c r="E27" s="103"/>
      <c r="F27" s="34">
        <v>0</v>
      </c>
    </row>
    <row r="28" spans="1:8" x14ac:dyDescent="0.25">
      <c r="A28" s="44" t="s">
        <v>2</v>
      </c>
      <c r="B28" s="8" t="s">
        <v>81</v>
      </c>
      <c r="C28" s="8" t="s">
        <v>107</v>
      </c>
      <c r="D28" s="73"/>
      <c r="E28" s="102">
        <v>0</v>
      </c>
      <c r="F28" s="34">
        <f>E28*F26</f>
        <v>0</v>
      </c>
    </row>
    <row r="29" spans="1:8" x14ac:dyDescent="0.25">
      <c r="A29" s="14" t="s">
        <v>3</v>
      </c>
      <c r="B29" s="117" t="s">
        <v>117</v>
      </c>
      <c r="C29" s="118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119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118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210" t="s">
        <v>19</v>
      </c>
      <c r="B32" s="211"/>
      <c r="C32" s="211"/>
      <c r="D32" s="211"/>
      <c r="E32" s="105"/>
      <c r="F32" s="35">
        <f>SUM(F26:F31)</f>
        <v>1530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1" t="s">
        <v>27</v>
      </c>
      <c r="B34" s="222"/>
      <c r="C34" s="222"/>
      <c r="D34" s="222"/>
      <c r="E34" s="222"/>
      <c r="F34" s="223"/>
    </row>
    <row r="35" spans="1:8" ht="30" customHeight="1" x14ac:dyDescent="0.25">
      <c r="A35" s="55" t="s">
        <v>28</v>
      </c>
      <c r="B35" s="224" t="s">
        <v>29</v>
      </c>
      <c r="C35" s="213"/>
      <c r="D35" s="225"/>
      <c r="E35" s="65" t="s">
        <v>56</v>
      </c>
      <c r="F35" s="22" t="s">
        <v>6</v>
      </c>
    </row>
    <row r="36" spans="1:8" x14ac:dyDescent="0.25">
      <c r="A36" s="14" t="s">
        <v>0</v>
      </c>
      <c r="B36" s="218" t="s">
        <v>30</v>
      </c>
      <c r="C36" s="219"/>
      <c r="D36" s="220"/>
      <c r="E36" s="5">
        <v>8.3299999999999999E-2</v>
      </c>
      <c r="F36" s="34">
        <f>E36*F32</f>
        <v>127.449</v>
      </c>
    </row>
    <row r="37" spans="1:8" x14ac:dyDescent="0.25">
      <c r="A37" s="14" t="s">
        <v>1</v>
      </c>
      <c r="B37" s="218" t="s">
        <v>31</v>
      </c>
      <c r="C37" s="219"/>
      <c r="D37" s="220"/>
      <c r="E37" s="4">
        <v>0.121</v>
      </c>
      <c r="F37" s="34">
        <f>E37*F32</f>
        <v>185.13</v>
      </c>
    </row>
    <row r="38" spans="1:8" ht="15" customHeight="1" x14ac:dyDescent="0.25">
      <c r="A38" s="224" t="s">
        <v>74</v>
      </c>
      <c r="B38" s="213"/>
      <c r="C38" s="213"/>
      <c r="D38" s="225"/>
      <c r="E38" s="23">
        <f>SUM(E36:E37)</f>
        <v>0.20429999999999998</v>
      </c>
      <c r="F38" s="47">
        <f>SUM(F36:F37)</f>
        <v>312.57900000000001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212" t="s">
        <v>19</v>
      </c>
      <c r="B40" s="213"/>
      <c r="C40" s="213"/>
      <c r="D40" s="213"/>
      <c r="E40" s="106"/>
      <c r="F40" s="30">
        <f>F39+F38</f>
        <v>312.57900000000001</v>
      </c>
    </row>
    <row r="41" spans="1:8" s="76" customFormat="1" ht="5.25" x14ac:dyDescent="0.25">
      <c r="A41" s="74"/>
      <c r="B41" s="75"/>
      <c r="C41" s="75"/>
      <c r="D41" s="75"/>
      <c r="F41" s="77"/>
      <c r="H41" s="83"/>
    </row>
    <row r="42" spans="1:8" x14ac:dyDescent="0.25">
      <c r="A42" s="55" t="s">
        <v>32</v>
      </c>
      <c r="B42" s="224" t="s">
        <v>33</v>
      </c>
      <c r="C42" s="213"/>
      <c r="D42" s="225"/>
      <c r="E42" s="65" t="s">
        <v>56</v>
      </c>
      <c r="F42" s="22" t="s">
        <v>6</v>
      </c>
    </row>
    <row r="43" spans="1:8" x14ac:dyDescent="0.25">
      <c r="A43" s="14" t="s">
        <v>0</v>
      </c>
      <c r="B43" s="218" t="s">
        <v>14</v>
      </c>
      <c r="C43" s="219"/>
      <c r="D43" s="220"/>
      <c r="E43" s="4">
        <v>0.2</v>
      </c>
      <c r="F43" s="36">
        <f>E43*($F$32+$F$40)</f>
        <v>368.51580000000001</v>
      </c>
    </row>
    <row r="44" spans="1:8" x14ac:dyDescent="0.25">
      <c r="A44" s="69" t="s">
        <v>1</v>
      </c>
      <c r="B44" s="218" t="s">
        <v>16</v>
      </c>
      <c r="C44" s="219"/>
      <c r="D44" s="220"/>
      <c r="E44" s="4">
        <v>2.5000000000000001E-2</v>
      </c>
      <c r="F44" s="36">
        <f t="shared" ref="F44:F51" si="0">E44*($F$32+$F$40)</f>
        <v>46.064475000000002</v>
      </c>
    </row>
    <row r="45" spans="1:8" x14ac:dyDescent="0.25">
      <c r="A45" s="214" t="s">
        <v>2</v>
      </c>
      <c r="B45" s="216" t="s">
        <v>106</v>
      </c>
      <c r="C45" s="15" t="s">
        <v>82</v>
      </c>
      <c r="D45" s="15" t="s">
        <v>83</v>
      </c>
      <c r="E45" s="230">
        <v>0.03</v>
      </c>
      <c r="F45" s="36">
        <f t="shared" si="0"/>
        <v>55.277369999999998</v>
      </c>
    </row>
    <row r="46" spans="1:8" x14ac:dyDescent="0.25">
      <c r="A46" s="215"/>
      <c r="B46" s="217"/>
      <c r="C46" s="113">
        <v>3</v>
      </c>
      <c r="D46" s="113">
        <v>0.5</v>
      </c>
      <c r="E46" s="231"/>
      <c r="F46" s="36">
        <f t="shared" si="0"/>
        <v>0</v>
      </c>
    </row>
    <row r="47" spans="1:8" x14ac:dyDescent="0.25">
      <c r="A47" s="51" t="s">
        <v>3</v>
      </c>
      <c r="B47" s="218" t="s">
        <v>59</v>
      </c>
      <c r="C47" s="219"/>
      <c r="D47" s="220"/>
      <c r="E47" s="4">
        <v>1.4999999999999999E-2</v>
      </c>
      <c r="F47" s="36">
        <f t="shared" si="0"/>
        <v>27.638684999999999</v>
      </c>
    </row>
    <row r="48" spans="1:8" x14ac:dyDescent="0.25">
      <c r="A48" s="14" t="s">
        <v>7</v>
      </c>
      <c r="B48" s="218" t="s">
        <v>34</v>
      </c>
      <c r="C48" s="219"/>
      <c r="D48" s="220"/>
      <c r="E48" s="4">
        <v>0.01</v>
      </c>
      <c r="F48" s="36">
        <f t="shared" si="0"/>
        <v>18.425789999999999</v>
      </c>
    </row>
    <row r="49" spans="1:8" x14ac:dyDescent="0.25">
      <c r="A49" s="14" t="s">
        <v>8</v>
      </c>
      <c r="B49" s="218" t="s">
        <v>18</v>
      </c>
      <c r="C49" s="219"/>
      <c r="D49" s="220"/>
      <c r="E49" s="4">
        <v>6.0000000000000001E-3</v>
      </c>
      <c r="F49" s="36">
        <f t="shared" si="0"/>
        <v>11.055474</v>
      </c>
    </row>
    <row r="50" spans="1:8" x14ac:dyDescent="0.25">
      <c r="A50" s="14" t="s">
        <v>9</v>
      </c>
      <c r="B50" s="218" t="s">
        <v>15</v>
      </c>
      <c r="C50" s="219"/>
      <c r="D50" s="220"/>
      <c r="E50" s="4">
        <v>2E-3</v>
      </c>
      <c r="F50" s="36">
        <f t="shared" si="0"/>
        <v>3.6851579999999999</v>
      </c>
    </row>
    <row r="51" spans="1:8" x14ac:dyDescent="0.25">
      <c r="A51" s="14" t="s">
        <v>10</v>
      </c>
      <c r="B51" s="218" t="s">
        <v>17</v>
      </c>
      <c r="C51" s="219"/>
      <c r="D51" s="220"/>
      <c r="E51" s="4">
        <v>0.08</v>
      </c>
      <c r="F51" s="36">
        <f t="shared" si="0"/>
        <v>147.40631999999999</v>
      </c>
    </row>
    <row r="52" spans="1:8" x14ac:dyDescent="0.25">
      <c r="A52" s="224" t="s">
        <v>19</v>
      </c>
      <c r="B52" s="213"/>
      <c r="C52" s="213"/>
      <c r="D52" s="225"/>
      <c r="E52" s="23">
        <f>SUM(E43:E51)</f>
        <v>0.36800000000000005</v>
      </c>
      <c r="F52" s="30">
        <f>SUM(F43:F51)</f>
        <v>678.06907200000001</v>
      </c>
    </row>
    <row r="53" spans="1:8" s="76" customFormat="1" ht="5.25" x14ac:dyDescent="0.25">
      <c r="A53" s="74"/>
      <c r="B53" s="75"/>
      <c r="C53" s="75"/>
      <c r="D53" s="75"/>
      <c r="F53" s="77"/>
      <c r="H53" s="83"/>
    </row>
    <row r="54" spans="1:8" x14ac:dyDescent="0.25">
      <c r="A54" s="55" t="s">
        <v>35</v>
      </c>
      <c r="B54" s="224" t="s">
        <v>11</v>
      </c>
      <c r="C54" s="225"/>
      <c r="D54" s="63" t="s">
        <v>101</v>
      </c>
      <c r="E54" s="65" t="s">
        <v>102</v>
      </c>
      <c r="F54" s="24" t="s">
        <v>6</v>
      </c>
    </row>
    <row r="55" spans="1:8" x14ac:dyDescent="0.25">
      <c r="A55" s="14" t="s">
        <v>0</v>
      </c>
      <c r="B55" s="235" t="s">
        <v>109</v>
      </c>
      <c r="C55" s="237"/>
      <c r="D55" s="154">
        <v>21</v>
      </c>
      <c r="E55" s="158">
        <v>4.75</v>
      </c>
      <c r="F55" s="159">
        <f>(D55*E55*2)-(0.06*F26)</f>
        <v>107.7</v>
      </c>
      <c r="G55" s="78"/>
    </row>
    <row r="56" spans="1:8" x14ac:dyDescent="0.25">
      <c r="A56" s="12" t="s">
        <v>1</v>
      </c>
      <c r="B56" s="228" t="s">
        <v>97</v>
      </c>
      <c r="C56" s="232"/>
      <c r="D56" s="68">
        <v>21</v>
      </c>
      <c r="E56" s="90">
        <v>23.55</v>
      </c>
      <c r="F56" s="26">
        <f>(D56*E56)*0.9</f>
        <v>445.09500000000003</v>
      </c>
    </row>
    <row r="57" spans="1:8" x14ac:dyDescent="0.25">
      <c r="A57" s="14" t="s">
        <v>2</v>
      </c>
      <c r="B57" s="218" t="s">
        <v>36</v>
      </c>
      <c r="C57" s="219"/>
      <c r="D57" s="219"/>
      <c r="E57" s="220"/>
      <c r="F57" s="27">
        <v>50.9</v>
      </c>
    </row>
    <row r="58" spans="1:8" x14ac:dyDescent="0.25">
      <c r="A58" s="14" t="s">
        <v>3</v>
      </c>
      <c r="B58" s="218" t="s">
        <v>60</v>
      </c>
      <c r="C58" s="219"/>
      <c r="D58" s="219"/>
      <c r="E58" s="220"/>
      <c r="F58" s="27">
        <v>0</v>
      </c>
    </row>
    <row r="59" spans="1:8" x14ac:dyDescent="0.25">
      <c r="A59" s="14" t="s">
        <v>7</v>
      </c>
      <c r="B59" s="218" t="s">
        <v>61</v>
      </c>
      <c r="C59" s="219"/>
      <c r="D59" s="219"/>
      <c r="E59" s="220"/>
      <c r="F59" s="27"/>
    </row>
    <row r="60" spans="1:8" x14ac:dyDescent="0.25">
      <c r="A60" s="14" t="s">
        <v>8</v>
      </c>
      <c r="B60" s="218" t="s">
        <v>165</v>
      </c>
      <c r="C60" s="219"/>
      <c r="D60" s="219"/>
      <c r="E60" s="220"/>
      <c r="F60" s="28">
        <v>130</v>
      </c>
    </row>
    <row r="61" spans="1:8" x14ac:dyDescent="0.25">
      <c r="A61" s="212" t="s">
        <v>19</v>
      </c>
      <c r="B61" s="213"/>
      <c r="C61" s="213"/>
      <c r="D61" s="213"/>
      <c r="E61" s="106"/>
      <c r="F61" s="30">
        <f>SUM(F55:F60)</f>
        <v>733.69500000000005</v>
      </c>
    </row>
    <row r="62" spans="1:8" s="76" customFormat="1" ht="5.25" x14ac:dyDescent="0.25">
      <c r="A62" s="74"/>
      <c r="B62" s="75"/>
      <c r="C62" s="75"/>
      <c r="D62" s="75"/>
      <c r="F62" s="77"/>
      <c r="H62" s="83"/>
    </row>
    <row r="63" spans="1:8" ht="15" customHeight="1" x14ac:dyDescent="0.25">
      <c r="A63" s="66">
        <v>2</v>
      </c>
      <c r="B63" s="224" t="s">
        <v>62</v>
      </c>
      <c r="C63" s="213"/>
      <c r="D63" s="213"/>
      <c r="E63" s="225"/>
      <c r="F63" s="22" t="s">
        <v>6</v>
      </c>
    </row>
    <row r="64" spans="1:8" x14ac:dyDescent="0.25">
      <c r="A64" s="13" t="s">
        <v>28</v>
      </c>
      <c r="B64" s="228" t="s">
        <v>29</v>
      </c>
      <c r="C64" s="229"/>
      <c r="D64" s="229"/>
      <c r="E64" s="229"/>
      <c r="F64" s="37">
        <f>F40</f>
        <v>312.57900000000001</v>
      </c>
    </row>
    <row r="65" spans="1:45" s="20" customFormat="1" x14ac:dyDescent="0.25">
      <c r="A65" s="13" t="s">
        <v>32</v>
      </c>
      <c r="B65" s="218" t="s">
        <v>33</v>
      </c>
      <c r="C65" s="219"/>
      <c r="D65" s="219"/>
      <c r="E65" s="219"/>
      <c r="F65" s="37">
        <f>F52</f>
        <v>678.06907200000001</v>
      </c>
      <c r="G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  <c r="AF65" s="70"/>
      <c r="AG65" s="70"/>
      <c r="AH65" s="70"/>
      <c r="AI65" s="70"/>
      <c r="AJ65" s="70"/>
      <c r="AK65" s="70"/>
      <c r="AL65" s="70"/>
      <c r="AM65" s="70"/>
      <c r="AN65" s="70"/>
      <c r="AO65" s="70"/>
      <c r="AP65" s="70"/>
      <c r="AQ65" s="70"/>
      <c r="AR65" s="70"/>
      <c r="AS65" s="70"/>
    </row>
    <row r="66" spans="1:45" s="20" customFormat="1" x14ac:dyDescent="0.25">
      <c r="A66" s="13" t="s">
        <v>35</v>
      </c>
      <c r="B66" s="218" t="s">
        <v>11</v>
      </c>
      <c r="C66" s="219"/>
      <c r="D66" s="219"/>
      <c r="E66" s="219"/>
      <c r="F66" s="37">
        <f>F61</f>
        <v>733.69500000000005</v>
      </c>
      <c r="G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  <c r="AC66" s="70"/>
      <c r="AD66" s="70"/>
      <c r="AE66" s="70"/>
      <c r="AF66" s="70"/>
      <c r="AG66" s="70"/>
      <c r="AH66" s="70"/>
      <c r="AI66" s="70"/>
      <c r="AJ66" s="70"/>
      <c r="AK66" s="70"/>
      <c r="AL66" s="70"/>
      <c r="AM66" s="70"/>
      <c r="AN66" s="70"/>
      <c r="AO66" s="70"/>
      <c r="AP66" s="70"/>
      <c r="AQ66" s="70"/>
      <c r="AR66" s="70"/>
      <c r="AS66" s="70"/>
    </row>
    <row r="67" spans="1:45" s="20" customFormat="1" ht="15.75" thickBot="1" x14ac:dyDescent="0.3">
      <c r="A67" s="210" t="s">
        <v>19</v>
      </c>
      <c r="B67" s="211"/>
      <c r="C67" s="211"/>
      <c r="D67" s="211"/>
      <c r="E67" s="104"/>
      <c r="F67" s="33">
        <f>SUM(F64:F66)</f>
        <v>1724.3430720000001</v>
      </c>
      <c r="G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/>
      <c r="AD67" s="70"/>
      <c r="AE67" s="70"/>
      <c r="AF67" s="70"/>
      <c r="AG67" s="70"/>
      <c r="AH67" s="70"/>
      <c r="AI67" s="70"/>
      <c r="AJ67" s="70"/>
      <c r="AK67" s="70"/>
      <c r="AL67" s="70"/>
      <c r="AM67" s="70"/>
      <c r="AN67" s="70"/>
      <c r="AO67" s="70"/>
      <c r="AP67" s="70"/>
      <c r="AQ67" s="70"/>
      <c r="AR67" s="70"/>
      <c r="AS67" s="70"/>
    </row>
    <row r="68" spans="1:45" s="20" customFormat="1" ht="15.75" thickBot="1" x14ac:dyDescent="0.3">
      <c r="A68" s="70"/>
      <c r="B68" s="70"/>
      <c r="C68" s="70"/>
      <c r="D68" s="70"/>
      <c r="E68" s="70"/>
      <c r="F68" s="70"/>
      <c r="G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70"/>
      <c r="AC68" s="70"/>
      <c r="AD68" s="70"/>
      <c r="AE68" s="70"/>
      <c r="AF68" s="70"/>
      <c r="AG68" s="70"/>
      <c r="AH68" s="70"/>
      <c r="AI68" s="70"/>
      <c r="AJ68" s="70"/>
      <c r="AK68" s="70"/>
      <c r="AL68" s="70"/>
      <c r="AM68" s="70"/>
      <c r="AN68" s="70"/>
      <c r="AO68" s="70"/>
      <c r="AP68" s="70"/>
      <c r="AQ68" s="70"/>
      <c r="AR68" s="70"/>
      <c r="AS68" s="70"/>
    </row>
    <row r="69" spans="1:45" s="20" customFormat="1" x14ac:dyDescent="0.25">
      <c r="A69" s="227" t="s">
        <v>43</v>
      </c>
      <c r="B69" s="222"/>
      <c r="C69" s="222"/>
      <c r="D69" s="222"/>
      <c r="E69" s="222"/>
      <c r="F69" s="223"/>
      <c r="G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0"/>
      <c r="AD69" s="70"/>
      <c r="AE69" s="70"/>
      <c r="AF69" s="70"/>
      <c r="AG69" s="70"/>
      <c r="AH69" s="70"/>
      <c r="AI69" s="70"/>
      <c r="AJ69" s="70"/>
      <c r="AK69" s="70"/>
      <c r="AL69" s="70"/>
      <c r="AM69" s="70"/>
      <c r="AN69" s="70"/>
      <c r="AO69" s="70"/>
      <c r="AP69" s="70"/>
      <c r="AQ69" s="70"/>
      <c r="AR69" s="70"/>
      <c r="AS69" s="70"/>
    </row>
    <row r="70" spans="1:45" s="20" customFormat="1" x14ac:dyDescent="0.25">
      <c r="A70" s="65">
        <v>3</v>
      </c>
      <c r="B70" s="224" t="s">
        <v>21</v>
      </c>
      <c r="C70" s="213"/>
      <c r="D70" s="225"/>
      <c r="E70" s="65" t="s">
        <v>56</v>
      </c>
      <c r="F70" s="22" t="s">
        <v>6</v>
      </c>
      <c r="G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  <c r="AG70" s="70"/>
      <c r="AH70" s="70"/>
      <c r="AI70" s="70"/>
      <c r="AJ70" s="70"/>
      <c r="AK70" s="70"/>
      <c r="AL70" s="70"/>
      <c r="AM70" s="70"/>
      <c r="AN70" s="70"/>
      <c r="AO70" s="70"/>
      <c r="AP70" s="70"/>
      <c r="AQ70" s="70"/>
      <c r="AR70" s="70"/>
      <c r="AS70" s="70"/>
    </row>
    <row r="71" spans="1:45" s="20" customFormat="1" x14ac:dyDescent="0.25">
      <c r="A71" s="15" t="s">
        <v>0</v>
      </c>
      <c r="B71" s="291" t="s">
        <v>37</v>
      </c>
      <c r="C71" s="292"/>
      <c r="D71" s="293"/>
      <c r="E71" s="4">
        <v>4.1999999999999997E-3</v>
      </c>
      <c r="F71" s="34">
        <f>E71*$F$32</f>
        <v>6.4259999999999993</v>
      </c>
      <c r="G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  <c r="AB71" s="70"/>
      <c r="AC71" s="70"/>
      <c r="AD71" s="70"/>
      <c r="AE71" s="70"/>
      <c r="AF71" s="70"/>
      <c r="AG71" s="70"/>
      <c r="AH71" s="70"/>
      <c r="AI71" s="70"/>
      <c r="AJ71" s="70"/>
      <c r="AK71" s="70"/>
      <c r="AL71" s="70"/>
      <c r="AM71" s="70"/>
      <c r="AN71" s="70"/>
      <c r="AO71" s="70"/>
      <c r="AP71" s="70"/>
      <c r="AQ71" s="70"/>
      <c r="AR71" s="70"/>
      <c r="AS71" s="70"/>
    </row>
    <row r="72" spans="1:45" s="20" customFormat="1" x14ac:dyDescent="0.25">
      <c r="A72" s="52" t="s">
        <v>1</v>
      </c>
      <c r="B72" s="218" t="s">
        <v>38</v>
      </c>
      <c r="C72" s="219"/>
      <c r="D72" s="219"/>
      <c r="E72" s="54">
        <f>E51*E71</f>
        <v>3.3599999999999998E-4</v>
      </c>
      <c r="F72" s="34">
        <f t="shared" ref="F72:F76" si="1">E72*$F$32</f>
        <v>0.51407999999999998</v>
      </c>
      <c r="G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  <c r="AB72" s="70"/>
      <c r="AC72" s="70"/>
      <c r="AD72" s="70"/>
      <c r="AE72" s="70"/>
      <c r="AF72" s="70"/>
      <c r="AG72" s="70"/>
      <c r="AH72" s="70"/>
      <c r="AI72" s="70"/>
      <c r="AJ72" s="70"/>
      <c r="AK72" s="70"/>
      <c r="AL72" s="70"/>
      <c r="AM72" s="70"/>
      <c r="AN72" s="70"/>
      <c r="AO72" s="70"/>
      <c r="AP72" s="70"/>
      <c r="AQ72" s="70"/>
      <c r="AR72" s="70"/>
      <c r="AS72" s="70"/>
    </row>
    <row r="73" spans="1:45" s="20" customFormat="1" ht="14.45" customHeight="1" x14ac:dyDescent="0.25">
      <c r="A73" s="15" t="s">
        <v>2</v>
      </c>
      <c r="B73" s="218" t="s">
        <v>41</v>
      </c>
      <c r="C73" s="219"/>
      <c r="D73" s="219"/>
      <c r="E73" s="4">
        <v>3.44E-2</v>
      </c>
      <c r="F73" s="34">
        <f t="shared" si="1"/>
        <v>52.631999999999998</v>
      </c>
      <c r="G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  <c r="AB73" s="70"/>
      <c r="AC73" s="70"/>
      <c r="AD73" s="70"/>
      <c r="AE73" s="70"/>
      <c r="AF73" s="70"/>
      <c r="AG73" s="70"/>
      <c r="AH73" s="70"/>
      <c r="AI73" s="70"/>
      <c r="AJ73" s="70"/>
      <c r="AK73" s="70"/>
      <c r="AL73" s="70"/>
      <c r="AM73" s="70"/>
      <c r="AN73" s="70"/>
      <c r="AO73" s="70"/>
      <c r="AP73" s="70"/>
      <c r="AQ73" s="70"/>
      <c r="AR73" s="70"/>
      <c r="AS73" s="70"/>
    </row>
    <row r="74" spans="1:45" s="20" customFormat="1" x14ac:dyDescent="0.25">
      <c r="A74" s="52" t="s">
        <v>3</v>
      </c>
      <c r="B74" s="218" t="s">
        <v>42</v>
      </c>
      <c r="C74" s="219"/>
      <c r="D74" s="219"/>
      <c r="E74" s="54">
        <v>1.9400000000000001E-2</v>
      </c>
      <c r="F74" s="34">
        <f t="shared" si="1"/>
        <v>29.682000000000002</v>
      </c>
      <c r="G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0"/>
      <c r="AC74" s="70"/>
      <c r="AD74" s="70"/>
      <c r="AE74" s="70"/>
      <c r="AF74" s="70"/>
      <c r="AG74" s="70"/>
      <c r="AH74" s="70"/>
      <c r="AI74" s="70"/>
      <c r="AJ74" s="70"/>
      <c r="AK74" s="70"/>
      <c r="AL74" s="70"/>
      <c r="AM74" s="70"/>
      <c r="AN74" s="70"/>
      <c r="AO74" s="70"/>
      <c r="AP74" s="70"/>
      <c r="AQ74" s="70"/>
      <c r="AR74" s="70"/>
      <c r="AS74" s="70"/>
    </row>
    <row r="75" spans="1:45" s="20" customFormat="1" ht="14.45" customHeight="1" x14ac:dyDescent="0.25">
      <c r="A75" s="15" t="s">
        <v>7</v>
      </c>
      <c r="B75" s="218" t="s">
        <v>39</v>
      </c>
      <c r="C75" s="219"/>
      <c r="D75" s="219"/>
      <c r="E75" s="4">
        <f>E52*E74</f>
        <v>7.1392000000000009E-3</v>
      </c>
      <c r="F75" s="34">
        <f t="shared" si="1"/>
        <v>10.922976000000002</v>
      </c>
      <c r="G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70"/>
      <c r="AI75" s="70"/>
      <c r="AJ75" s="70"/>
      <c r="AK75" s="70"/>
      <c r="AL75" s="70"/>
      <c r="AM75" s="70"/>
      <c r="AN75" s="70"/>
      <c r="AO75" s="70"/>
      <c r="AP75" s="70"/>
      <c r="AQ75" s="70"/>
      <c r="AR75" s="70"/>
      <c r="AS75" s="70"/>
    </row>
    <row r="76" spans="1:45" s="20" customFormat="1" ht="14.45" customHeight="1" x14ac:dyDescent="0.25">
      <c r="A76" s="15" t="s">
        <v>8</v>
      </c>
      <c r="B76" s="218" t="s">
        <v>40</v>
      </c>
      <c r="C76" s="219"/>
      <c r="D76" s="219"/>
      <c r="E76" s="4">
        <v>6.2E-4</v>
      </c>
      <c r="F76" s="34">
        <f t="shared" si="1"/>
        <v>0.9486</v>
      </c>
      <c r="G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  <c r="AB76" s="70"/>
      <c r="AC76" s="70"/>
      <c r="AD76" s="70"/>
      <c r="AE76" s="70"/>
      <c r="AF76" s="70"/>
      <c r="AG76" s="70"/>
      <c r="AH76" s="70"/>
      <c r="AI76" s="70"/>
      <c r="AJ76" s="70"/>
      <c r="AK76" s="70"/>
      <c r="AL76" s="70"/>
      <c r="AM76" s="70"/>
      <c r="AN76" s="70"/>
      <c r="AO76" s="70"/>
      <c r="AP76" s="70"/>
      <c r="AQ76" s="70"/>
      <c r="AR76" s="70"/>
      <c r="AS76" s="70"/>
    </row>
    <row r="77" spans="1:45" s="20" customFormat="1" ht="15.75" thickBot="1" x14ac:dyDescent="0.3">
      <c r="A77" s="226" t="s">
        <v>19</v>
      </c>
      <c r="B77" s="211"/>
      <c r="C77" s="211"/>
      <c r="D77" s="211"/>
      <c r="E77" s="50">
        <f>SUM(E71:E76)</f>
        <v>6.6095199999999993E-2</v>
      </c>
      <c r="F77" s="35">
        <f>SUM(F71:F76)</f>
        <v>101.12565600000001</v>
      </c>
      <c r="G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70"/>
      <c r="AS77" s="70"/>
    </row>
    <row r="78" spans="1:45" s="20" customFormat="1" ht="15.75" thickBot="1" x14ac:dyDescent="0.3">
      <c r="A78" s="3"/>
      <c r="B78" s="7"/>
      <c r="C78" s="7"/>
      <c r="D78" s="7"/>
      <c r="E78" s="9"/>
      <c r="F78" s="10"/>
      <c r="G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  <c r="AH78" s="70"/>
      <c r="AI78" s="70"/>
      <c r="AJ78" s="70"/>
      <c r="AK78" s="70"/>
      <c r="AL78" s="70"/>
      <c r="AM78" s="70"/>
      <c r="AN78" s="70"/>
      <c r="AO78" s="70"/>
      <c r="AP78" s="70"/>
      <c r="AQ78" s="70"/>
      <c r="AR78" s="70"/>
      <c r="AS78" s="70"/>
    </row>
    <row r="79" spans="1:45" s="20" customFormat="1" x14ac:dyDescent="0.25">
      <c r="A79" s="221" t="s">
        <v>44</v>
      </c>
      <c r="B79" s="222"/>
      <c r="C79" s="222"/>
      <c r="D79" s="222"/>
      <c r="E79" s="222"/>
      <c r="F79" s="223"/>
      <c r="G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  <c r="AB79" s="70"/>
      <c r="AC79" s="70"/>
      <c r="AD79" s="70"/>
      <c r="AE79" s="70"/>
      <c r="AF79" s="70"/>
      <c r="AG79" s="70"/>
      <c r="AH79" s="70"/>
      <c r="AI79" s="70"/>
      <c r="AJ79" s="70"/>
      <c r="AK79" s="70"/>
      <c r="AL79" s="70"/>
      <c r="AM79" s="70"/>
      <c r="AN79" s="70"/>
      <c r="AO79" s="70"/>
      <c r="AP79" s="70"/>
      <c r="AQ79" s="70"/>
      <c r="AR79" s="70"/>
      <c r="AS79" s="70"/>
    </row>
    <row r="80" spans="1:45" s="20" customFormat="1" x14ac:dyDescent="0.25">
      <c r="A80" s="66" t="s">
        <v>13</v>
      </c>
      <c r="B80" s="224" t="s">
        <v>45</v>
      </c>
      <c r="C80" s="213"/>
      <c r="D80" s="225"/>
      <c r="E80" s="65" t="s">
        <v>56</v>
      </c>
      <c r="F80" s="24" t="s">
        <v>6</v>
      </c>
      <c r="G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70"/>
      <c r="AD80" s="70"/>
      <c r="AE80" s="70"/>
      <c r="AF80" s="70"/>
      <c r="AG80" s="70"/>
      <c r="AH80" s="70"/>
      <c r="AI80" s="70"/>
      <c r="AJ80" s="70"/>
      <c r="AK80" s="70"/>
      <c r="AL80" s="70"/>
      <c r="AM80" s="70"/>
      <c r="AN80" s="70"/>
      <c r="AO80" s="70"/>
      <c r="AP80" s="70"/>
      <c r="AQ80" s="70"/>
      <c r="AR80" s="70"/>
      <c r="AS80" s="70"/>
    </row>
    <row r="81" spans="1:29" ht="14.45" customHeight="1" x14ac:dyDescent="0.2">
      <c r="A81" s="44" t="s">
        <v>0</v>
      </c>
      <c r="B81" s="218" t="s">
        <v>149</v>
      </c>
      <c r="C81" s="219"/>
      <c r="D81" s="219"/>
      <c r="E81" s="4">
        <v>8.3299999999999999E-2</v>
      </c>
      <c r="F81" s="48">
        <f>E81*$F$32</f>
        <v>127.449</v>
      </c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114"/>
      <c r="X81" s="114"/>
      <c r="Y81" s="114"/>
      <c r="Z81" s="114"/>
      <c r="AA81" s="114"/>
      <c r="AB81" s="114"/>
      <c r="AC81" s="114"/>
    </row>
    <row r="82" spans="1:29" ht="14.45" customHeight="1" x14ac:dyDescent="0.25">
      <c r="A82" s="44" t="s">
        <v>1</v>
      </c>
      <c r="B82" s="218" t="s">
        <v>46</v>
      </c>
      <c r="C82" s="219"/>
      <c r="D82" s="219"/>
      <c r="E82" s="4">
        <v>2.8E-3</v>
      </c>
      <c r="F82" s="48">
        <f t="shared" ref="F82:F85" si="2">E82*$F$32</f>
        <v>4.2839999999999998</v>
      </c>
      <c r="G82" s="143"/>
      <c r="H82" s="144"/>
      <c r="I82" s="144"/>
      <c r="J82" s="144"/>
      <c r="K82" s="144"/>
      <c r="L82" s="144"/>
      <c r="M82" s="144"/>
      <c r="N82" s="144"/>
      <c r="O82" s="144"/>
      <c r="P82" s="144"/>
      <c r="Q82" s="144"/>
      <c r="R82" s="144"/>
      <c r="S82" s="144"/>
      <c r="T82" s="144"/>
      <c r="U82" s="144"/>
      <c r="V82" s="144"/>
      <c r="W82" s="144"/>
      <c r="X82" s="144"/>
      <c r="Y82" s="144"/>
      <c r="Z82" s="144"/>
      <c r="AA82" s="144"/>
      <c r="AB82" s="144"/>
      <c r="AC82" s="144"/>
    </row>
    <row r="83" spans="1:29" ht="14.45" customHeight="1" x14ac:dyDescent="0.25">
      <c r="A83" s="44" t="s">
        <v>2</v>
      </c>
      <c r="B83" s="62" t="s">
        <v>78</v>
      </c>
      <c r="C83" s="132"/>
      <c r="D83" s="132"/>
      <c r="E83" s="4">
        <v>2.0000000000000001E-4</v>
      </c>
      <c r="F83" s="48">
        <f t="shared" si="2"/>
        <v>0.30599999999999999</v>
      </c>
      <c r="G83" s="143"/>
      <c r="H83" s="144"/>
      <c r="I83" s="144"/>
      <c r="J83" s="144"/>
      <c r="K83" s="144"/>
      <c r="L83" s="144"/>
      <c r="M83" s="144"/>
      <c r="N83" s="144"/>
      <c r="O83" s="144"/>
      <c r="P83" s="144"/>
      <c r="Q83" s="144"/>
      <c r="R83" s="144"/>
      <c r="S83" s="144"/>
      <c r="T83" s="144"/>
      <c r="U83" s="144"/>
      <c r="V83" s="144"/>
      <c r="W83" s="144"/>
      <c r="X83" s="144"/>
      <c r="Y83" s="144"/>
      <c r="Z83" s="144"/>
      <c r="AA83" s="144"/>
      <c r="AB83" s="144"/>
      <c r="AC83" s="144"/>
    </row>
    <row r="84" spans="1:29" ht="14.45" customHeight="1" x14ac:dyDescent="0.25">
      <c r="A84" s="44" t="s">
        <v>3</v>
      </c>
      <c r="B84" s="218" t="s">
        <v>47</v>
      </c>
      <c r="C84" s="219"/>
      <c r="D84" s="132"/>
      <c r="E84" s="4">
        <v>6.9999999999999999E-4</v>
      </c>
      <c r="F84" s="48">
        <f t="shared" si="2"/>
        <v>1.071</v>
      </c>
      <c r="G84" s="143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/>
      <c r="U84" s="144"/>
      <c r="V84" s="144"/>
      <c r="W84" s="144"/>
      <c r="X84" s="144"/>
      <c r="Y84" s="144"/>
      <c r="Z84" s="144"/>
      <c r="AA84" s="144"/>
      <c r="AB84" s="144"/>
      <c r="AC84" s="144"/>
    </row>
    <row r="85" spans="1:29" ht="14.45" customHeight="1" x14ac:dyDescent="0.25">
      <c r="A85" s="44" t="s">
        <v>7</v>
      </c>
      <c r="B85" s="218" t="s">
        <v>49</v>
      </c>
      <c r="C85" s="219"/>
      <c r="D85" s="290"/>
      <c r="E85" s="4">
        <v>2.8999999999999998E-3</v>
      </c>
      <c r="F85" s="48">
        <f t="shared" si="2"/>
        <v>4.4369999999999994</v>
      </c>
      <c r="G85" s="130"/>
      <c r="H85" s="131"/>
      <c r="I85" s="131"/>
      <c r="J85" s="131"/>
      <c r="K85" s="131"/>
      <c r="L85" s="131"/>
      <c r="M85" s="131"/>
      <c r="N85" s="131"/>
      <c r="O85" s="131"/>
      <c r="P85" s="131"/>
      <c r="Q85" s="131"/>
      <c r="R85" s="131"/>
      <c r="S85" s="131"/>
      <c r="T85" s="131"/>
      <c r="U85" s="131"/>
      <c r="V85" s="131"/>
      <c r="W85" s="131"/>
      <c r="X85" s="131"/>
      <c r="Y85" s="131"/>
      <c r="Z85" s="131"/>
      <c r="AA85" s="131"/>
      <c r="AB85" s="131"/>
      <c r="AC85" s="131"/>
    </row>
    <row r="86" spans="1:29" ht="14.45" customHeight="1" x14ac:dyDescent="0.25">
      <c r="A86" s="14" t="s">
        <v>8</v>
      </c>
      <c r="B86" s="218" t="s">
        <v>48</v>
      </c>
      <c r="C86" s="219"/>
      <c r="D86" s="219"/>
      <c r="E86" s="4">
        <v>0</v>
      </c>
      <c r="F86" s="48">
        <v>0</v>
      </c>
      <c r="G86" s="143"/>
      <c r="H86" s="144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4"/>
      <c r="U86" s="144"/>
      <c r="V86" s="144"/>
      <c r="W86" s="144"/>
      <c r="X86" s="144"/>
      <c r="Y86" s="144"/>
      <c r="Z86" s="144"/>
      <c r="AA86" s="144"/>
      <c r="AB86" s="144"/>
      <c r="AC86" s="144"/>
    </row>
    <row r="87" spans="1:29" ht="14.45" customHeight="1" x14ac:dyDescent="0.25">
      <c r="A87" s="212" t="s">
        <v>19</v>
      </c>
      <c r="B87" s="213"/>
      <c r="C87" s="213"/>
      <c r="D87" s="213"/>
      <c r="E87" s="133">
        <f>SUM(E81:E86)</f>
        <v>8.9900000000000008E-2</v>
      </c>
      <c r="F87" s="53">
        <f>SUM(F81:F86)</f>
        <v>137.54700000000003</v>
      </c>
    </row>
    <row r="88" spans="1:29" s="76" customFormat="1" ht="5.25" x14ac:dyDescent="0.25">
      <c r="A88" s="74"/>
      <c r="B88" s="75"/>
      <c r="C88" s="75"/>
      <c r="D88" s="75"/>
      <c r="F88" s="77"/>
      <c r="H88" s="83"/>
    </row>
    <row r="89" spans="1:29" x14ac:dyDescent="0.25">
      <c r="A89" s="66" t="s">
        <v>20</v>
      </c>
      <c r="B89" s="224" t="s">
        <v>50</v>
      </c>
      <c r="C89" s="213"/>
      <c r="D89" s="225"/>
      <c r="E89" s="65" t="s">
        <v>56</v>
      </c>
      <c r="F89" s="24" t="s">
        <v>6</v>
      </c>
    </row>
    <row r="90" spans="1:29" x14ac:dyDescent="0.25">
      <c r="A90" s="44" t="s">
        <v>0</v>
      </c>
      <c r="B90" s="218" t="s">
        <v>51</v>
      </c>
      <c r="C90" s="219"/>
      <c r="D90" s="219"/>
      <c r="E90" s="4">
        <v>0</v>
      </c>
      <c r="F90" s="48">
        <f>E90*F32</f>
        <v>0</v>
      </c>
    </row>
    <row r="91" spans="1:29" x14ac:dyDescent="0.25">
      <c r="A91" s="212" t="s">
        <v>19</v>
      </c>
      <c r="B91" s="213"/>
      <c r="C91" s="213"/>
      <c r="D91" s="213"/>
      <c r="E91" s="106"/>
      <c r="F91" s="30">
        <f>SUM(F90)</f>
        <v>0</v>
      </c>
    </row>
    <row r="92" spans="1:29" s="76" customFormat="1" ht="5.25" x14ac:dyDescent="0.25">
      <c r="A92" s="74"/>
      <c r="B92" s="75"/>
      <c r="C92" s="75"/>
      <c r="D92" s="75"/>
      <c r="F92" s="77"/>
      <c r="H92" s="83"/>
    </row>
    <row r="93" spans="1:29" ht="15" customHeight="1" x14ac:dyDescent="0.25">
      <c r="A93" s="66">
        <v>4</v>
      </c>
      <c r="B93" s="224" t="s">
        <v>63</v>
      </c>
      <c r="C93" s="213"/>
      <c r="D93" s="213"/>
      <c r="E93" s="225"/>
      <c r="F93" s="22" t="s">
        <v>6</v>
      </c>
    </row>
    <row r="94" spans="1:29" x14ac:dyDescent="0.25">
      <c r="A94" s="13" t="s">
        <v>13</v>
      </c>
      <c r="B94" s="228" t="s">
        <v>45</v>
      </c>
      <c r="C94" s="229"/>
      <c r="D94" s="229"/>
      <c r="E94" s="232"/>
      <c r="F94" s="32">
        <f>F87</f>
        <v>137.54700000000003</v>
      </c>
    </row>
    <row r="95" spans="1:29" x14ac:dyDescent="0.25">
      <c r="A95" s="13" t="s">
        <v>20</v>
      </c>
      <c r="B95" s="228" t="s">
        <v>50</v>
      </c>
      <c r="C95" s="229"/>
      <c r="D95" s="229"/>
      <c r="E95" s="229"/>
      <c r="F95" s="32">
        <f>F91</f>
        <v>0</v>
      </c>
    </row>
    <row r="96" spans="1:29" ht="15.75" thickBot="1" x14ac:dyDescent="0.3">
      <c r="A96" s="210" t="s">
        <v>19</v>
      </c>
      <c r="B96" s="211"/>
      <c r="C96" s="211"/>
      <c r="D96" s="211"/>
      <c r="E96" s="104"/>
      <c r="F96" s="38">
        <f>SUM(F94:F95)</f>
        <v>137.54700000000003</v>
      </c>
    </row>
    <row r="97" spans="1:45" ht="15.75" thickBot="1" x14ac:dyDescent="0.3">
      <c r="A97" s="84"/>
      <c r="B97" s="84"/>
      <c r="C97" s="84"/>
      <c r="D97" s="84"/>
      <c r="E97" s="87"/>
      <c r="F97" s="87"/>
    </row>
    <row r="98" spans="1:45" s="79" customFormat="1" x14ac:dyDescent="0.25">
      <c r="A98" s="221" t="s">
        <v>52</v>
      </c>
      <c r="B98" s="233"/>
      <c r="C98" s="233"/>
      <c r="D98" s="233"/>
      <c r="E98" s="233"/>
      <c r="F98" s="223"/>
      <c r="G98" s="70"/>
      <c r="H98" s="20"/>
      <c r="I98" s="70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0"/>
      <c r="AB98" s="70"/>
      <c r="AC98" s="70"/>
      <c r="AD98" s="70"/>
      <c r="AE98" s="70"/>
      <c r="AF98" s="70"/>
      <c r="AG98" s="70"/>
      <c r="AH98" s="70"/>
      <c r="AI98" s="70"/>
      <c r="AJ98" s="70"/>
      <c r="AK98" s="70"/>
      <c r="AL98" s="70"/>
      <c r="AM98" s="70"/>
      <c r="AN98" s="70"/>
      <c r="AO98" s="70"/>
      <c r="AP98" s="70"/>
      <c r="AQ98" s="70"/>
      <c r="AR98" s="70"/>
      <c r="AS98" s="70"/>
    </row>
    <row r="99" spans="1:45" x14ac:dyDescent="0.25">
      <c r="A99" s="55">
        <v>5</v>
      </c>
      <c r="B99" s="224" t="s">
        <v>103</v>
      </c>
      <c r="C99" s="213"/>
      <c r="D99" s="213"/>
      <c r="E99" s="225"/>
      <c r="F99" s="22" t="s">
        <v>6</v>
      </c>
    </row>
    <row r="100" spans="1:45" x14ac:dyDescent="0.25">
      <c r="A100" s="14" t="s">
        <v>0</v>
      </c>
      <c r="B100" s="218" t="s">
        <v>12</v>
      </c>
      <c r="C100" s="219"/>
      <c r="D100" s="219"/>
      <c r="E100" s="220"/>
      <c r="F100" s="37">
        <v>20.079999999999998</v>
      </c>
    </row>
    <row r="101" spans="1:45" x14ac:dyDescent="0.25">
      <c r="A101" s="14" t="s">
        <v>2</v>
      </c>
      <c r="B101" s="218" t="s">
        <v>114</v>
      </c>
      <c r="C101" s="219"/>
      <c r="D101" s="219"/>
      <c r="E101" s="220"/>
      <c r="F101" s="37">
        <v>124.2</v>
      </c>
    </row>
    <row r="102" spans="1:45" x14ac:dyDescent="0.2">
      <c r="A102" s="14" t="s">
        <v>3</v>
      </c>
      <c r="B102" s="218" t="s">
        <v>122</v>
      </c>
      <c r="C102" s="219"/>
      <c r="D102" s="219"/>
      <c r="E102" s="220"/>
      <c r="F102" s="137">
        <v>222.48</v>
      </c>
    </row>
    <row r="103" spans="1:45" ht="15.75" thickBot="1" x14ac:dyDescent="0.3">
      <c r="A103" s="210" t="s">
        <v>19</v>
      </c>
      <c r="B103" s="211"/>
      <c r="C103" s="211"/>
      <c r="D103" s="211"/>
      <c r="E103" s="105"/>
      <c r="F103" s="38">
        <f>SUM(F100:F102)</f>
        <v>366.76</v>
      </c>
    </row>
    <row r="104" spans="1:45" ht="15.75" thickBot="1" x14ac:dyDescent="0.3">
      <c r="A104" s="234"/>
      <c r="B104" s="234"/>
      <c r="C104" s="234"/>
      <c r="D104" s="234"/>
      <c r="E104" s="234"/>
      <c r="F104" s="234"/>
    </row>
    <row r="105" spans="1:45" s="80" customFormat="1" x14ac:dyDescent="0.25">
      <c r="A105" s="221" t="s">
        <v>53</v>
      </c>
      <c r="B105" s="222"/>
      <c r="C105" s="222"/>
      <c r="D105" s="222"/>
      <c r="E105" s="233"/>
      <c r="F105" s="223"/>
      <c r="H105" s="20"/>
    </row>
    <row r="106" spans="1:45" x14ac:dyDescent="0.25">
      <c r="A106" s="66">
        <v>6</v>
      </c>
      <c r="B106" s="266" t="s">
        <v>22</v>
      </c>
      <c r="C106" s="266"/>
      <c r="D106" s="266"/>
      <c r="E106" s="64" t="s">
        <v>56</v>
      </c>
      <c r="F106" s="22" t="s">
        <v>6</v>
      </c>
    </row>
    <row r="107" spans="1:45" x14ac:dyDescent="0.25">
      <c r="A107" s="44" t="s">
        <v>0</v>
      </c>
      <c r="B107" s="218" t="s">
        <v>23</v>
      </c>
      <c r="C107" s="219"/>
      <c r="D107" s="219"/>
      <c r="E107" s="4">
        <v>2.5000000000000001E-2</v>
      </c>
      <c r="F107" s="34">
        <f>E107*(F32+F67+F77+F96+F103)</f>
        <v>96.494393200000019</v>
      </c>
    </row>
    <row r="108" spans="1:45" x14ac:dyDescent="0.25">
      <c r="A108" s="44" t="s">
        <v>1</v>
      </c>
      <c r="B108" s="218" t="s">
        <v>25</v>
      </c>
      <c r="C108" s="219"/>
      <c r="D108" s="219"/>
      <c r="E108" s="4">
        <v>0.05</v>
      </c>
      <c r="F108" s="34">
        <f>E108*(F32+F67+F77+F96+F103+F107)</f>
        <v>197.81350606000004</v>
      </c>
    </row>
    <row r="109" spans="1:45" x14ac:dyDescent="0.25">
      <c r="A109" s="271" t="s">
        <v>71</v>
      </c>
      <c r="B109" s="272"/>
      <c r="C109" s="67"/>
      <c r="D109" s="67"/>
      <c r="E109" s="42">
        <f>SUM(E107:E108)</f>
        <v>7.5000000000000011E-2</v>
      </c>
      <c r="F109" s="39">
        <f>SUM(F107:F108)</f>
        <v>294.30789926000006</v>
      </c>
    </row>
    <row r="110" spans="1:45" s="76" customFormat="1" ht="5.25" x14ac:dyDescent="0.25">
      <c r="A110" s="74"/>
      <c r="B110" s="75"/>
      <c r="C110" s="75"/>
      <c r="D110" s="75"/>
      <c r="F110" s="77"/>
      <c r="H110" s="83"/>
    </row>
    <row r="111" spans="1:45" x14ac:dyDescent="0.25">
      <c r="A111" s="41" t="s">
        <v>2</v>
      </c>
      <c r="B111" s="273" t="s">
        <v>24</v>
      </c>
      <c r="C111" s="274"/>
      <c r="D111" s="274"/>
      <c r="E111" s="274"/>
      <c r="F111" s="275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29.558339985977018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136.42310762758623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227.37184604597709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268" t="s">
        <v>72</v>
      </c>
      <c r="B116" s="269"/>
      <c r="C116" s="269"/>
      <c r="D116" s="270"/>
      <c r="E116" s="42">
        <f>SUM(E112:E115)</f>
        <v>8.6499999999999994E-2</v>
      </c>
      <c r="F116" s="45">
        <f>SUM(F112:F115)</f>
        <v>393.35329365954033</v>
      </c>
    </row>
    <row r="117" spans="1:8" ht="15.75" thickBot="1" x14ac:dyDescent="0.3">
      <c r="A117" s="210" t="s">
        <v>19</v>
      </c>
      <c r="B117" s="211"/>
      <c r="C117" s="211"/>
      <c r="D117" s="267"/>
      <c r="E117" s="29">
        <f>E109+E116</f>
        <v>0.1615</v>
      </c>
      <c r="F117" s="35">
        <f>TRUNC(F109+F116,2)</f>
        <v>687.66</v>
      </c>
      <c r="G117" s="81"/>
    </row>
    <row r="118" spans="1:8" ht="15.75" thickBot="1" x14ac:dyDescent="0.3">
      <c r="A118" s="3"/>
      <c r="B118" s="84"/>
      <c r="C118" s="84"/>
      <c r="D118" s="84"/>
      <c r="E118" s="85"/>
      <c r="F118" s="86"/>
      <c r="G118" s="81"/>
    </row>
    <row r="119" spans="1:8" x14ac:dyDescent="0.25">
      <c r="A119" s="221" t="s">
        <v>69</v>
      </c>
      <c r="B119" s="233"/>
      <c r="C119" s="233"/>
      <c r="D119" s="233"/>
      <c r="E119" s="233"/>
      <c r="F119" s="223"/>
      <c r="G119" s="81"/>
    </row>
    <row r="120" spans="1:8" ht="15" customHeight="1" x14ac:dyDescent="0.25">
      <c r="A120" s="212" t="s">
        <v>79</v>
      </c>
      <c r="B120" s="213"/>
      <c r="C120" s="213"/>
      <c r="D120" s="213"/>
      <c r="E120" s="225"/>
      <c r="F120" s="22" t="s">
        <v>6</v>
      </c>
    </row>
    <row r="121" spans="1:8" s="80" customFormat="1" x14ac:dyDescent="0.25">
      <c r="A121" s="13" t="s">
        <v>0</v>
      </c>
      <c r="B121" s="218" t="s">
        <v>26</v>
      </c>
      <c r="C121" s="219"/>
      <c r="D121" s="219"/>
      <c r="E121" s="220"/>
      <c r="F121" s="37">
        <f>F32</f>
        <v>1530</v>
      </c>
      <c r="H121" s="20"/>
    </row>
    <row r="122" spans="1:8" x14ac:dyDescent="0.25">
      <c r="A122" s="13" t="s">
        <v>1</v>
      </c>
      <c r="B122" s="218" t="s">
        <v>27</v>
      </c>
      <c r="C122" s="219"/>
      <c r="D122" s="219"/>
      <c r="E122" s="220"/>
      <c r="F122" s="37">
        <f>F67</f>
        <v>1724.3430720000001</v>
      </c>
    </row>
    <row r="123" spans="1:8" x14ac:dyDescent="0.25">
      <c r="A123" s="13" t="s">
        <v>2</v>
      </c>
      <c r="B123" s="218" t="s">
        <v>43</v>
      </c>
      <c r="C123" s="219"/>
      <c r="D123" s="219"/>
      <c r="E123" s="220"/>
      <c r="F123" s="37">
        <f>F77</f>
        <v>101.12565600000001</v>
      </c>
    </row>
    <row r="124" spans="1:8" x14ac:dyDescent="0.25">
      <c r="A124" s="13" t="s">
        <v>3</v>
      </c>
      <c r="B124" s="218" t="s">
        <v>44</v>
      </c>
      <c r="C124" s="219"/>
      <c r="D124" s="219"/>
      <c r="E124" s="220"/>
      <c r="F124" s="37">
        <f>F96</f>
        <v>137.54700000000003</v>
      </c>
    </row>
    <row r="125" spans="1:8" x14ac:dyDescent="0.25">
      <c r="A125" s="13" t="s">
        <v>7</v>
      </c>
      <c r="B125" s="218" t="s">
        <v>52</v>
      </c>
      <c r="C125" s="219"/>
      <c r="D125" s="219"/>
      <c r="E125" s="220"/>
      <c r="F125" s="37">
        <f>F103</f>
        <v>366.76</v>
      </c>
    </row>
    <row r="126" spans="1:8" x14ac:dyDescent="0.25">
      <c r="A126" s="212" t="s">
        <v>70</v>
      </c>
      <c r="B126" s="213"/>
      <c r="C126" s="213"/>
      <c r="D126" s="213"/>
      <c r="E126" s="213"/>
      <c r="F126" s="40">
        <f>TRUNC(SUM(F121:F125),2)</f>
        <v>3859.77</v>
      </c>
      <c r="H126" s="6"/>
    </row>
    <row r="127" spans="1:8" x14ac:dyDescent="0.25">
      <c r="A127" s="13" t="s">
        <v>8</v>
      </c>
      <c r="B127" s="277" t="s">
        <v>53</v>
      </c>
      <c r="C127" s="277"/>
      <c r="D127" s="277"/>
      <c r="E127" s="277"/>
      <c r="F127" s="37">
        <f>F117</f>
        <v>687.66</v>
      </c>
    </row>
    <row r="128" spans="1:8" ht="15.75" thickBot="1" x14ac:dyDescent="0.3">
      <c r="A128" s="210" t="s">
        <v>73</v>
      </c>
      <c r="B128" s="211"/>
      <c r="C128" s="211"/>
      <c r="D128" s="211"/>
      <c r="E128" s="211"/>
      <c r="F128" s="38">
        <f>TRUNC(F126+F127,2)</f>
        <v>4547.43</v>
      </c>
      <c r="H128" s="6"/>
    </row>
    <row r="129" spans="1:45" ht="15.75" thickBot="1" x14ac:dyDescent="0.3">
      <c r="A129" s="84"/>
      <c r="B129" s="84"/>
      <c r="C129" s="84"/>
      <c r="D129" s="84"/>
      <c r="E129" s="84"/>
      <c r="F129" s="88"/>
      <c r="H129" s="70"/>
    </row>
    <row r="130" spans="1:45" s="79" customFormat="1" x14ac:dyDescent="0.25">
      <c r="A130" s="287" t="s">
        <v>89</v>
      </c>
      <c r="B130" s="288"/>
      <c r="C130" s="288"/>
      <c r="D130" s="288"/>
      <c r="E130" s="288"/>
      <c r="F130" s="288"/>
      <c r="G130" s="289"/>
      <c r="H130" s="70"/>
      <c r="I130" s="70"/>
      <c r="J130" s="70"/>
      <c r="K130" s="70"/>
      <c r="L130" s="70"/>
      <c r="M130" s="70"/>
      <c r="N130" s="70"/>
      <c r="O130" s="70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  <c r="AA130" s="70"/>
      <c r="AB130" s="70"/>
      <c r="AC130" s="70"/>
      <c r="AD130" s="70"/>
      <c r="AE130" s="70"/>
      <c r="AF130" s="70"/>
      <c r="AG130" s="70"/>
      <c r="AH130" s="70"/>
      <c r="AI130" s="70"/>
      <c r="AJ130" s="70"/>
      <c r="AK130" s="70"/>
      <c r="AL130" s="70"/>
      <c r="AM130" s="70"/>
      <c r="AN130" s="70"/>
      <c r="AO130" s="70"/>
      <c r="AP130" s="70"/>
      <c r="AQ130" s="70"/>
      <c r="AR130" s="70"/>
      <c r="AS130" s="70"/>
    </row>
    <row r="131" spans="1:45" s="79" customFormat="1" ht="60" x14ac:dyDescent="0.25">
      <c r="A131" s="58"/>
      <c r="B131" s="59" t="s">
        <v>90</v>
      </c>
      <c r="C131" s="60" t="s">
        <v>91</v>
      </c>
      <c r="D131" s="60" t="s">
        <v>92</v>
      </c>
      <c r="E131" s="56" t="s">
        <v>93</v>
      </c>
      <c r="F131" s="56" t="s">
        <v>94</v>
      </c>
      <c r="G131" s="57" t="s">
        <v>95</v>
      </c>
      <c r="H131" s="70"/>
      <c r="I131" s="70"/>
      <c r="J131" s="70"/>
      <c r="K131" s="70"/>
      <c r="L131" s="70"/>
      <c r="M131" s="70"/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  <c r="AA131" s="70"/>
      <c r="AB131" s="70"/>
      <c r="AC131" s="70"/>
      <c r="AD131" s="70"/>
      <c r="AE131" s="70"/>
      <c r="AF131" s="70"/>
      <c r="AG131" s="70"/>
      <c r="AH131" s="70"/>
      <c r="AI131" s="70"/>
      <c r="AJ131" s="70"/>
      <c r="AK131" s="70"/>
      <c r="AL131" s="70"/>
      <c r="AM131" s="70"/>
      <c r="AN131" s="70"/>
      <c r="AO131" s="70"/>
      <c r="AP131" s="70"/>
      <c r="AQ131" s="70"/>
      <c r="AR131" s="70"/>
      <c r="AS131" s="70"/>
    </row>
    <row r="132" spans="1:45" x14ac:dyDescent="0.25">
      <c r="A132" s="91" t="s">
        <v>100</v>
      </c>
      <c r="B132" s="92" t="e">
        <f>#REF!</f>
        <v>#REF!</v>
      </c>
      <c r="C132" s="93">
        <f>F128</f>
        <v>4547.43</v>
      </c>
      <c r="D132" s="94">
        <v>1</v>
      </c>
      <c r="E132" s="95">
        <f>C132*D132</f>
        <v>4547.43</v>
      </c>
      <c r="F132" s="96">
        <v>1</v>
      </c>
      <c r="G132" s="97">
        <f>TRUNC(E132*F132,2)</f>
        <v>4547.43</v>
      </c>
      <c r="H132" s="6"/>
    </row>
    <row r="133" spans="1:45" x14ac:dyDescent="0.25">
      <c r="A133" s="278" t="s">
        <v>96</v>
      </c>
      <c r="B133" s="279"/>
      <c r="C133" s="279"/>
      <c r="D133" s="279"/>
      <c r="E133" s="279"/>
      <c r="F133" s="280"/>
      <c r="G133" s="98">
        <f>G132</f>
        <v>4547.43</v>
      </c>
      <c r="H133" s="6"/>
    </row>
    <row r="134" spans="1:45" x14ac:dyDescent="0.25">
      <c r="A134" s="281" t="s">
        <v>108</v>
      </c>
      <c r="B134" s="282"/>
      <c r="C134" s="282"/>
      <c r="D134" s="282"/>
      <c r="E134" s="282"/>
      <c r="F134" s="283"/>
      <c r="G134" s="163">
        <f>TRUNC(G133*24,2)</f>
        <v>109138.32</v>
      </c>
      <c r="H134" s="6"/>
    </row>
    <row r="135" spans="1:45" ht="15.75" thickBot="1" x14ac:dyDescent="0.3">
      <c r="A135" s="284" t="s">
        <v>98</v>
      </c>
      <c r="B135" s="285"/>
      <c r="C135" s="285"/>
      <c r="D135" s="285"/>
      <c r="E135" s="285"/>
      <c r="F135" s="286"/>
      <c r="G135" s="99">
        <v>0</v>
      </c>
      <c r="H135" s="6"/>
    </row>
    <row r="136" spans="1:45" x14ac:dyDescent="0.25">
      <c r="A136" s="3"/>
      <c r="B136" s="84"/>
      <c r="C136" s="84"/>
      <c r="D136" s="84"/>
      <c r="E136" s="85"/>
      <c r="F136" s="86"/>
      <c r="G136" s="81"/>
      <c r="H136" s="70"/>
    </row>
    <row r="137" spans="1:45" x14ac:dyDescent="0.25">
      <c r="A137" s="199"/>
      <c r="B137" s="199"/>
      <c r="C137" s="199"/>
      <c r="F137" s="115"/>
      <c r="H137" s="70"/>
    </row>
    <row r="138" spans="1:45" x14ac:dyDescent="0.25">
      <c r="B138" s="276"/>
      <c r="C138" s="276"/>
      <c r="D138" s="276"/>
      <c r="E138" s="276"/>
      <c r="F138" s="276"/>
      <c r="H138" s="70"/>
    </row>
    <row r="139" spans="1:45" x14ac:dyDescent="0.25">
      <c r="B139" s="116"/>
      <c r="C139" s="116"/>
      <c r="D139" s="116"/>
      <c r="E139" s="116"/>
      <c r="F139" s="116"/>
      <c r="H139" s="70"/>
    </row>
    <row r="140" spans="1:45" ht="15.75" x14ac:dyDescent="0.25">
      <c r="A140" s="108"/>
      <c r="H140" s="70"/>
    </row>
    <row r="141" spans="1:45" ht="15.75" x14ac:dyDescent="0.25">
      <c r="A141" s="108"/>
      <c r="H141" s="70"/>
    </row>
    <row r="142" spans="1:45" x14ac:dyDescent="0.2">
      <c r="A142" s="109"/>
      <c r="B142" s="82"/>
      <c r="C142" s="82"/>
      <c r="D142" s="82"/>
      <c r="H142" s="70"/>
    </row>
    <row r="143" spans="1:45" x14ac:dyDescent="0.25">
      <c r="A143" s="110"/>
      <c r="B143" s="3"/>
      <c r="C143" s="3"/>
      <c r="D143" s="3"/>
      <c r="H143" s="70"/>
    </row>
    <row r="144" spans="1:45" x14ac:dyDescent="0.2">
      <c r="A144" s="111"/>
      <c r="H144" s="70"/>
    </row>
    <row r="145" spans="8:8" x14ac:dyDescent="0.25">
      <c r="H145" s="70"/>
    </row>
    <row r="146" spans="8:8" x14ac:dyDescent="0.25">
      <c r="H146" s="70"/>
    </row>
    <row r="147" spans="8:8" x14ac:dyDescent="0.25">
      <c r="H147" s="70"/>
    </row>
    <row r="148" spans="8:8" x14ac:dyDescent="0.25">
      <c r="H148" s="70"/>
    </row>
  </sheetData>
  <mergeCells count="107">
    <mergeCell ref="B71:D71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72:D72"/>
    <mergeCell ref="B73:D73"/>
    <mergeCell ref="B74:D74"/>
    <mergeCell ref="B75:D75"/>
    <mergeCell ref="B76:D76"/>
    <mergeCell ref="A77:D77"/>
    <mergeCell ref="B84:C84"/>
    <mergeCell ref="B86:D86"/>
    <mergeCell ref="A87:D87"/>
    <mergeCell ref="A103:D103"/>
    <mergeCell ref="B90:D90"/>
    <mergeCell ref="A91:D91"/>
    <mergeCell ref="B93:E93"/>
    <mergeCell ref="B94:E94"/>
    <mergeCell ref="B95:E95"/>
    <mergeCell ref="A96:D96"/>
    <mergeCell ref="A98:F98"/>
    <mergeCell ref="B99:E99"/>
    <mergeCell ref="B100:E100"/>
    <mergeCell ref="B101:E101"/>
    <mergeCell ref="B102:E102"/>
    <mergeCell ref="B89:D89"/>
    <mergeCell ref="B85:D85"/>
    <mergeCell ref="B138:F138"/>
    <mergeCell ref="A137:C137"/>
    <mergeCell ref="B122:E122"/>
    <mergeCell ref="B123:E123"/>
    <mergeCell ref="B124:E124"/>
    <mergeCell ref="B125:E125"/>
    <mergeCell ref="A126:E126"/>
    <mergeCell ref="B127:E127"/>
    <mergeCell ref="A128:E128"/>
    <mergeCell ref="A130:G130"/>
    <mergeCell ref="A133:F133"/>
    <mergeCell ref="A134:F134"/>
    <mergeCell ref="A135:F135"/>
    <mergeCell ref="B121:E121"/>
    <mergeCell ref="A104:F104"/>
    <mergeCell ref="A105:F105"/>
    <mergeCell ref="B106:D106"/>
    <mergeCell ref="B107:D107"/>
    <mergeCell ref="B108:D108"/>
    <mergeCell ref="A109:B109"/>
    <mergeCell ref="B111:F111"/>
    <mergeCell ref="A116:D116"/>
    <mergeCell ref="A117:D117"/>
    <mergeCell ref="A119:F119"/>
    <mergeCell ref="A120:E120"/>
  </mergeCells>
  <pageMargins left="0.59055118110236227" right="0.59055118110236227" top="0.19685039370078741" bottom="0.19685039370078741" header="0" footer="0"/>
  <pageSetup paperSize="9" scale="6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topLeftCell="A114" zoomScale="110" zoomScaleNormal="110" workbookViewId="0">
      <selection activeCell="D56" sqref="D56"/>
    </sheetView>
  </sheetViews>
  <sheetFormatPr defaultColWidth="9.140625" defaultRowHeight="15" x14ac:dyDescent="0.25"/>
  <cols>
    <col min="1" max="1" width="7.140625" style="70" customWidth="1"/>
    <col min="2" max="2" width="45.42578125" style="70" customWidth="1"/>
    <col min="3" max="3" width="17.85546875" style="70" customWidth="1"/>
    <col min="4" max="4" width="12.7109375" style="70" customWidth="1"/>
    <col min="5" max="5" width="17.42578125" style="70" customWidth="1"/>
    <col min="6" max="6" width="18.85546875" style="70" customWidth="1"/>
    <col min="7" max="7" width="20.7109375" style="70" customWidth="1"/>
    <col min="8" max="8" width="55.7109375" style="20" customWidth="1"/>
    <col min="9" max="16384" width="9.140625" style="70"/>
  </cols>
  <sheetData>
    <row r="1" spans="1:8" x14ac:dyDescent="0.25">
      <c r="B1" s="100"/>
      <c r="C1" s="100"/>
      <c r="D1" s="100"/>
    </row>
    <row r="2" spans="1:8" x14ac:dyDescent="0.25">
      <c r="B2" s="100"/>
      <c r="C2" s="100"/>
      <c r="D2" s="100"/>
    </row>
    <row r="3" spans="1:8" ht="18.75" x14ac:dyDescent="0.25">
      <c r="A3" s="240" t="s">
        <v>77</v>
      </c>
      <c r="B3" s="240"/>
      <c r="C3" s="240"/>
      <c r="D3" s="240"/>
      <c r="E3" s="240"/>
      <c r="F3" s="240"/>
      <c r="H3" s="89"/>
    </row>
    <row r="4" spans="1:8" ht="15.75" customHeight="1" x14ac:dyDescent="0.25">
      <c r="A4" s="241" t="s">
        <v>55</v>
      </c>
      <c r="B4" s="241"/>
      <c r="C4" s="241"/>
      <c r="D4" s="241"/>
      <c r="E4" s="241"/>
      <c r="F4" s="241"/>
      <c r="H4" s="89"/>
    </row>
    <row r="5" spans="1:8" x14ac:dyDescent="0.25">
      <c r="B5" s="101"/>
      <c r="C5" s="101"/>
      <c r="D5" s="101"/>
      <c r="E5" s="101"/>
    </row>
    <row r="6" spans="1:8" x14ac:dyDescent="0.25">
      <c r="A6" s="242"/>
      <c r="B6" s="242"/>
      <c r="C6" s="1"/>
      <c r="D6" s="1"/>
      <c r="E6" s="1"/>
      <c r="F6" s="1"/>
    </row>
    <row r="7" spans="1:8" x14ac:dyDescent="0.25">
      <c r="A7" s="242"/>
      <c r="B7" s="242"/>
      <c r="C7" s="1"/>
      <c r="D7" s="1"/>
      <c r="E7" s="1"/>
      <c r="F7" s="1"/>
    </row>
    <row r="8" spans="1:8" ht="15.75" thickBot="1" x14ac:dyDescent="0.3"/>
    <row r="9" spans="1:8" x14ac:dyDescent="0.25">
      <c r="A9" s="247" t="s">
        <v>123</v>
      </c>
      <c r="B9" s="248"/>
      <c r="C9" s="248"/>
      <c r="D9" s="248"/>
      <c r="E9" s="248"/>
      <c r="F9" s="249"/>
    </row>
    <row r="10" spans="1:8" x14ac:dyDescent="0.25">
      <c r="A10" s="120">
        <v>1</v>
      </c>
      <c r="B10" s="18" t="s">
        <v>124</v>
      </c>
      <c r="C10" s="250" t="s">
        <v>139</v>
      </c>
      <c r="D10" s="250"/>
      <c r="E10" s="250"/>
      <c r="F10" s="251"/>
    </row>
    <row r="11" spans="1:8" x14ac:dyDescent="0.25">
      <c r="A11" s="120">
        <v>2</v>
      </c>
      <c r="B11" s="18" t="s">
        <v>125</v>
      </c>
      <c r="C11" s="250">
        <v>44</v>
      </c>
      <c r="D11" s="250"/>
      <c r="E11" s="250"/>
      <c r="F11" s="251"/>
    </row>
    <row r="12" spans="1:8" x14ac:dyDescent="0.25">
      <c r="A12" s="120">
        <v>3</v>
      </c>
      <c r="B12" s="18" t="s">
        <v>126</v>
      </c>
      <c r="C12" s="250">
        <v>1</v>
      </c>
      <c r="D12" s="250"/>
      <c r="E12" s="250"/>
      <c r="F12" s="251"/>
    </row>
    <row r="13" spans="1:8" ht="15.75" thickBot="1" x14ac:dyDescent="0.3">
      <c r="A13" s="71">
        <v>4</v>
      </c>
      <c r="B13" s="72" t="s">
        <v>127</v>
      </c>
      <c r="C13" s="252">
        <v>3</v>
      </c>
      <c r="D13" s="252"/>
      <c r="E13" s="252"/>
      <c r="F13" s="253"/>
    </row>
    <row r="14" spans="1:8" s="121" customFormat="1" ht="9" thickBot="1" x14ac:dyDescent="0.3">
      <c r="B14" s="122"/>
      <c r="C14" s="122"/>
      <c r="D14" s="122"/>
      <c r="H14" s="123"/>
    </row>
    <row r="15" spans="1:8" x14ac:dyDescent="0.25">
      <c r="A15" s="254" t="s">
        <v>128</v>
      </c>
      <c r="B15" s="255"/>
      <c r="C15" s="255"/>
      <c r="D15" s="255"/>
      <c r="E15" s="255"/>
      <c r="F15" s="256"/>
    </row>
    <row r="16" spans="1:8" ht="30" x14ac:dyDescent="0.25">
      <c r="A16" s="14">
        <v>1</v>
      </c>
      <c r="B16" s="62" t="s">
        <v>129</v>
      </c>
      <c r="C16" s="250" t="s">
        <v>139</v>
      </c>
      <c r="D16" s="250"/>
      <c r="E16" s="250"/>
      <c r="F16" s="251"/>
      <c r="H16" s="124"/>
    </row>
    <row r="17" spans="1:8" x14ac:dyDescent="0.25">
      <c r="A17" s="14">
        <v>2</v>
      </c>
      <c r="B17" s="62" t="s">
        <v>130</v>
      </c>
      <c r="C17" s="257"/>
      <c r="D17" s="258"/>
      <c r="E17" s="258"/>
      <c r="F17" s="259"/>
      <c r="H17" s="124"/>
    </row>
    <row r="18" spans="1:8" x14ac:dyDescent="0.25">
      <c r="A18" s="14">
        <v>3</v>
      </c>
      <c r="B18" s="62" t="s">
        <v>4</v>
      </c>
      <c r="C18" s="294">
        <v>1554.33</v>
      </c>
      <c r="D18" s="295"/>
      <c r="E18" s="295"/>
      <c r="F18" s="296"/>
    </row>
    <row r="19" spans="1:8" x14ac:dyDescent="0.25">
      <c r="A19" s="14">
        <v>4</v>
      </c>
      <c r="B19" s="62" t="s">
        <v>131</v>
      </c>
      <c r="C19" s="260" t="s">
        <v>146</v>
      </c>
      <c r="D19" s="261"/>
      <c r="E19" s="261"/>
      <c r="F19" s="262"/>
    </row>
    <row r="20" spans="1:8" x14ac:dyDescent="0.25">
      <c r="A20" s="14">
        <v>5</v>
      </c>
      <c r="B20" s="62" t="s">
        <v>132</v>
      </c>
      <c r="C20" s="257" t="s">
        <v>145</v>
      </c>
      <c r="D20" s="258"/>
      <c r="E20" s="258"/>
      <c r="F20" s="259"/>
    </row>
    <row r="21" spans="1:8" x14ac:dyDescent="0.25">
      <c r="A21" s="14">
        <v>6</v>
      </c>
      <c r="B21" s="62" t="s">
        <v>133</v>
      </c>
      <c r="C21" s="257" t="s">
        <v>163</v>
      </c>
      <c r="D21" s="258"/>
      <c r="E21" s="258"/>
      <c r="F21" s="259"/>
    </row>
    <row r="22" spans="1:8" ht="15.75" thickBot="1" x14ac:dyDescent="0.3">
      <c r="A22" s="127">
        <v>7</v>
      </c>
      <c r="B22" s="128" t="s">
        <v>134</v>
      </c>
      <c r="C22" s="263" t="s">
        <v>135</v>
      </c>
      <c r="D22" s="264"/>
      <c r="E22" s="264"/>
      <c r="F22" s="265"/>
    </row>
    <row r="23" spans="1:8" ht="9" customHeight="1" thickBot="1" x14ac:dyDescent="0.3">
      <c r="A23" s="101"/>
      <c r="B23" s="125"/>
      <c r="C23" s="126"/>
      <c r="D23" s="126"/>
      <c r="E23" s="126"/>
      <c r="F23" s="126"/>
    </row>
    <row r="24" spans="1:8" x14ac:dyDescent="0.25">
      <c r="A24" s="221" t="s">
        <v>26</v>
      </c>
      <c r="B24" s="233"/>
      <c r="C24" s="233"/>
      <c r="D24" s="233"/>
      <c r="E24" s="233"/>
      <c r="F24" s="223"/>
    </row>
    <row r="25" spans="1:8" x14ac:dyDescent="0.25">
      <c r="A25" s="55" t="s">
        <v>58</v>
      </c>
      <c r="B25" s="224" t="s">
        <v>5</v>
      </c>
      <c r="C25" s="213"/>
      <c r="D25" s="225"/>
      <c r="E25" s="31" t="s">
        <v>56</v>
      </c>
      <c r="F25" s="22" t="s">
        <v>6</v>
      </c>
    </row>
    <row r="26" spans="1:8" x14ac:dyDescent="0.25">
      <c r="A26" s="14" t="s">
        <v>0</v>
      </c>
      <c r="B26" s="243" t="s">
        <v>57</v>
      </c>
      <c r="C26" s="243"/>
      <c r="D26" s="243"/>
      <c r="E26" s="243"/>
      <c r="F26" s="151">
        <f>C18</f>
        <v>1554.33</v>
      </c>
    </row>
    <row r="27" spans="1:8" x14ac:dyDescent="0.25">
      <c r="A27" s="44" t="s">
        <v>1</v>
      </c>
      <c r="B27" s="2" t="s">
        <v>120</v>
      </c>
      <c r="C27" s="49"/>
      <c r="D27" s="8"/>
      <c r="E27" s="103"/>
      <c r="F27" s="34">
        <v>0</v>
      </c>
    </row>
    <row r="28" spans="1:8" x14ac:dyDescent="0.25">
      <c r="A28" s="44" t="s">
        <v>2</v>
      </c>
      <c r="B28" s="8" t="s">
        <v>81</v>
      </c>
      <c r="C28" s="8" t="s">
        <v>107</v>
      </c>
      <c r="D28" s="73"/>
      <c r="E28" s="102">
        <v>0</v>
      </c>
      <c r="F28" s="34">
        <f>E28*F26</f>
        <v>0</v>
      </c>
    </row>
    <row r="29" spans="1:8" x14ac:dyDescent="0.25">
      <c r="A29" s="14" t="s">
        <v>3</v>
      </c>
      <c r="B29" s="117" t="s">
        <v>117</v>
      </c>
      <c r="C29" s="118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119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118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210" t="s">
        <v>19</v>
      </c>
      <c r="B32" s="211"/>
      <c r="C32" s="211"/>
      <c r="D32" s="211"/>
      <c r="E32" s="105"/>
      <c r="F32" s="35">
        <f>SUM(F26:F31)</f>
        <v>1554.33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1" t="s">
        <v>27</v>
      </c>
      <c r="B34" s="222"/>
      <c r="C34" s="222"/>
      <c r="D34" s="222"/>
      <c r="E34" s="222"/>
      <c r="F34" s="223"/>
    </row>
    <row r="35" spans="1:8" ht="30" customHeight="1" x14ac:dyDescent="0.25">
      <c r="A35" s="55" t="s">
        <v>28</v>
      </c>
      <c r="B35" s="224" t="s">
        <v>29</v>
      </c>
      <c r="C35" s="213"/>
      <c r="D35" s="225"/>
      <c r="E35" s="65" t="s">
        <v>56</v>
      </c>
      <c r="F35" s="22" t="s">
        <v>6</v>
      </c>
    </row>
    <row r="36" spans="1:8" x14ac:dyDescent="0.25">
      <c r="A36" s="14" t="s">
        <v>0</v>
      </c>
      <c r="B36" s="218" t="s">
        <v>30</v>
      </c>
      <c r="C36" s="219"/>
      <c r="D36" s="220"/>
      <c r="E36" s="5">
        <v>8.3299999999999999E-2</v>
      </c>
      <c r="F36" s="34">
        <f>E36*F32</f>
        <v>129.47568899999999</v>
      </c>
    </row>
    <row r="37" spans="1:8" x14ac:dyDescent="0.25">
      <c r="A37" s="14" t="s">
        <v>1</v>
      </c>
      <c r="B37" s="218" t="s">
        <v>31</v>
      </c>
      <c r="C37" s="219"/>
      <c r="D37" s="220"/>
      <c r="E37" s="4">
        <v>0.121</v>
      </c>
      <c r="F37" s="34">
        <f>E37*F32</f>
        <v>188.07392999999999</v>
      </c>
    </row>
    <row r="38" spans="1:8" ht="15" customHeight="1" x14ac:dyDescent="0.25">
      <c r="A38" s="224" t="s">
        <v>74</v>
      </c>
      <c r="B38" s="213"/>
      <c r="C38" s="213"/>
      <c r="D38" s="225"/>
      <c r="E38" s="23">
        <f>SUM(E36:E37)</f>
        <v>0.20429999999999998</v>
      </c>
      <c r="F38" s="47">
        <f>SUM(F36:F37)</f>
        <v>317.54961900000001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212" t="s">
        <v>19</v>
      </c>
      <c r="B40" s="213"/>
      <c r="C40" s="213"/>
      <c r="D40" s="213"/>
      <c r="E40" s="106"/>
      <c r="F40" s="30">
        <f>F39+F38</f>
        <v>317.54961900000001</v>
      </c>
    </row>
    <row r="41" spans="1:8" s="76" customFormat="1" ht="5.25" x14ac:dyDescent="0.25">
      <c r="A41" s="74"/>
      <c r="B41" s="75"/>
      <c r="C41" s="75"/>
      <c r="D41" s="75"/>
      <c r="F41" s="77"/>
      <c r="H41" s="83"/>
    </row>
    <row r="42" spans="1:8" x14ac:dyDescent="0.25">
      <c r="A42" s="55" t="s">
        <v>32</v>
      </c>
      <c r="B42" s="224" t="s">
        <v>33</v>
      </c>
      <c r="C42" s="213"/>
      <c r="D42" s="225"/>
      <c r="E42" s="65" t="s">
        <v>56</v>
      </c>
      <c r="F42" s="22" t="s">
        <v>6</v>
      </c>
    </row>
    <row r="43" spans="1:8" x14ac:dyDescent="0.25">
      <c r="A43" s="14" t="s">
        <v>0</v>
      </c>
      <c r="B43" s="218" t="s">
        <v>14</v>
      </c>
      <c r="C43" s="219"/>
      <c r="D43" s="220"/>
      <c r="E43" s="4">
        <v>0.2</v>
      </c>
      <c r="F43" s="36">
        <f>E43*($F$32+$F$40)</f>
        <v>374.37592380000001</v>
      </c>
    </row>
    <row r="44" spans="1:8" x14ac:dyDescent="0.25">
      <c r="A44" s="69" t="s">
        <v>1</v>
      </c>
      <c r="B44" s="218" t="s">
        <v>16</v>
      </c>
      <c r="C44" s="219"/>
      <c r="D44" s="220"/>
      <c r="E44" s="4">
        <v>2.5000000000000001E-2</v>
      </c>
      <c r="F44" s="36">
        <f t="shared" ref="F44:F51" si="0">E44*($F$32+$F$40)</f>
        <v>46.796990475000001</v>
      </c>
    </row>
    <row r="45" spans="1:8" x14ac:dyDescent="0.25">
      <c r="A45" s="214" t="s">
        <v>2</v>
      </c>
      <c r="B45" s="216" t="s">
        <v>106</v>
      </c>
      <c r="C45" s="15" t="s">
        <v>82</v>
      </c>
      <c r="D45" s="15" t="s">
        <v>83</v>
      </c>
      <c r="E45" s="230">
        <v>0.03</v>
      </c>
      <c r="F45" s="36">
        <f t="shared" si="0"/>
        <v>56.15638856999999</v>
      </c>
    </row>
    <row r="46" spans="1:8" x14ac:dyDescent="0.25">
      <c r="A46" s="215"/>
      <c r="B46" s="217"/>
      <c r="C46" s="113">
        <v>3</v>
      </c>
      <c r="D46" s="113">
        <v>0.5</v>
      </c>
      <c r="E46" s="231"/>
      <c r="F46" s="36">
        <f t="shared" si="0"/>
        <v>0</v>
      </c>
    </row>
    <row r="47" spans="1:8" x14ac:dyDescent="0.25">
      <c r="A47" s="51" t="s">
        <v>3</v>
      </c>
      <c r="B47" s="218" t="s">
        <v>59</v>
      </c>
      <c r="C47" s="219"/>
      <c r="D47" s="220"/>
      <c r="E47" s="4">
        <v>1.4999999999999999E-2</v>
      </c>
      <c r="F47" s="36">
        <f t="shared" si="0"/>
        <v>28.078194284999995</v>
      </c>
    </row>
    <row r="48" spans="1:8" x14ac:dyDescent="0.25">
      <c r="A48" s="14" t="s">
        <v>7</v>
      </c>
      <c r="B48" s="218" t="s">
        <v>34</v>
      </c>
      <c r="C48" s="219"/>
      <c r="D48" s="220"/>
      <c r="E48" s="4">
        <v>0.01</v>
      </c>
      <c r="F48" s="36">
        <f t="shared" si="0"/>
        <v>18.718796189999999</v>
      </c>
    </row>
    <row r="49" spans="1:8" x14ac:dyDescent="0.25">
      <c r="A49" s="14" t="s">
        <v>8</v>
      </c>
      <c r="B49" s="218" t="s">
        <v>18</v>
      </c>
      <c r="C49" s="219"/>
      <c r="D49" s="220"/>
      <c r="E49" s="4">
        <v>6.0000000000000001E-3</v>
      </c>
      <c r="F49" s="36">
        <f t="shared" si="0"/>
        <v>11.231277713999999</v>
      </c>
    </row>
    <row r="50" spans="1:8" x14ac:dyDescent="0.25">
      <c r="A50" s="14" t="s">
        <v>9</v>
      </c>
      <c r="B50" s="218" t="s">
        <v>15</v>
      </c>
      <c r="C50" s="219"/>
      <c r="D50" s="220"/>
      <c r="E50" s="4">
        <v>2E-3</v>
      </c>
      <c r="F50" s="36">
        <f t="shared" si="0"/>
        <v>3.7437592379999995</v>
      </c>
    </row>
    <row r="51" spans="1:8" x14ac:dyDescent="0.25">
      <c r="A51" s="14" t="s">
        <v>10</v>
      </c>
      <c r="B51" s="218" t="s">
        <v>17</v>
      </c>
      <c r="C51" s="219"/>
      <c r="D51" s="220"/>
      <c r="E51" s="4">
        <v>0.08</v>
      </c>
      <c r="F51" s="36">
        <f t="shared" si="0"/>
        <v>149.75036951999999</v>
      </c>
    </row>
    <row r="52" spans="1:8" x14ac:dyDescent="0.25">
      <c r="A52" s="224" t="s">
        <v>19</v>
      </c>
      <c r="B52" s="213"/>
      <c r="C52" s="213"/>
      <c r="D52" s="225"/>
      <c r="E52" s="23">
        <f>SUM(E43:E51)</f>
        <v>0.36800000000000005</v>
      </c>
      <c r="F52" s="30">
        <f>SUM(F43:F51)</f>
        <v>688.85169979200009</v>
      </c>
    </row>
    <row r="53" spans="1:8" s="76" customFormat="1" ht="5.25" x14ac:dyDescent="0.25">
      <c r="A53" s="74"/>
      <c r="B53" s="75"/>
      <c r="C53" s="75"/>
      <c r="D53" s="75"/>
      <c r="F53" s="77"/>
      <c r="H53" s="83"/>
    </row>
    <row r="54" spans="1:8" x14ac:dyDescent="0.25">
      <c r="A54" s="55" t="s">
        <v>35</v>
      </c>
      <c r="B54" s="224" t="s">
        <v>11</v>
      </c>
      <c r="C54" s="225"/>
      <c r="D54" s="63" t="s">
        <v>101</v>
      </c>
      <c r="E54" s="65" t="s">
        <v>102</v>
      </c>
      <c r="F54" s="24" t="s">
        <v>6</v>
      </c>
    </row>
    <row r="55" spans="1:8" x14ac:dyDescent="0.25">
      <c r="A55" s="14" t="s">
        <v>0</v>
      </c>
      <c r="B55" s="235" t="s">
        <v>109</v>
      </c>
      <c r="C55" s="237"/>
      <c r="D55" s="154">
        <v>21</v>
      </c>
      <c r="E55" s="158">
        <v>4.75</v>
      </c>
      <c r="F55" s="159">
        <f>(D55*E55*2)-(0.06*F26)</f>
        <v>106.2402</v>
      </c>
      <c r="G55" s="78"/>
    </row>
    <row r="56" spans="1:8" x14ac:dyDescent="0.25">
      <c r="A56" s="12" t="s">
        <v>1</v>
      </c>
      <c r="B56" s="228" t="s">
        <v>97</v>
      </c>
      <c r="C56" s="232"/>
      <c r="D56" s="68">
        <v>21</v>
      </c>
      <c r="E56" s="90">
        <v>23.55</v>
      </c>
      <c r="F56" s="26">
        <f>(D56*E56)*0.9</f>
        <v>445.09500000000003</v>
      </c>
    </row>
    <row r="57" spans="1:8" x14ac:dyDescent="0.25">
      <c r="A57" s="14" t="s">
        <v>2</v>
      </c>
      <c r="B57" s="218" t="s">
        <v>36</v>
      </c>
      <c r="C57" s="219"/>
      <c r="D57" s="219"/>
      <c r="E57" s="220"/>
      <c r="F57" s="27">
        <v>50.9</v>
      </c>
    </row>
    <row r="58" spans="1:8" x14ac:dyDescent="0.25">
      <c r="A58" s="14" t="s">
        <v>3</v>
      </c>
      <c r="B58" s="218" t="s">
        <v>60</v>
      </c>
      <c r="C58" s="219"/>
      <c r="D58" s="219"/>
      <c r="E58" s="220"/>
      <c r="F58" s="27">
        <v>0</v>
      </c>
    </row>
    <row r="59" spans="1:8" x14ac:dyDescent="0.25">
      <c r="A59" s="14" t="s">
        <v>7</v>
      </c>
      <c r="B59" s="218" t="s">
        <v>61</v>
      </c>
      <c r="C59" s="219"/>
      <c r="D59" s="219"/>
      <c r="E59" s="220"/>
      <c r="F59" s="27"/>
    </row>
    <row r="60" spans="1:8" x14ac:dyDescent="0.25">
      <c r="A60" s="14" t="s">
        <v>8</v>
      </c>
      <c r="B60" s="218" t="s">
        <v>166</v>
      </c>
      <c r="C60" s="219"/>
      <c r="D60" s="219"/>
      <c r="E60" s="220"/>
      <c r="F60" s="28">
        <v>130</v>
      </c>
    </row>
    <row r="61" spans="1:8" x14ac:dyDescent="0.25">
      <c r="A61" s="212" t="s">
        <v>19</v>
      </c>
      <c r="B61" s="213"/>
      <c r="C61" s="213"/>
      <c r="D61" s="213"/>
      <c r="E61" s="106"/>
      <c r="F61" s="30">
        <f>SUM(F55:F60)</f>
        <v>732.23519999999996</v>
      </c>
    </row>
    <row r="62" spans="1:8" s="76" customFormat="1" ht="5.25" x14ac:dyDescent="0.25">
      <c r="A62" s="74"/>
      <c r="B62" s="75"/>
      <c r="C62" s="75"/>
      <c r="D62" s="75"/>
      <c r="F62" s="77"/>
      <c r="H62" s="83"/>
    </row>
    <row r="63" spans="1:8" ht="15" customHeight="1" x14ac:dyDescent="0.25">
      <c r="A63" s="66">
        <v>2</v>
      </c>
      <c r="B63" s="224" t="s">
        <v>62</v>
      </c>
      <c r="C63" s="213"/>
      <c r="D63" s="213"/>
      <c r="E63" s="225"/>
      <c r="F63" s="22" t="s">
        <v>6</v>
      </c>
    </row>
    <row r="64" spans="1:8" x14ac:dyDescent="0.25">
      <c r="A64" s="13" t="s">
        <v>28</v>
      </c>
      <c r="B64" s="228" t="s">
        <v>29</v>
      </c>
      <c r="C64" s="229"/>
      <c r="D64" s="229"/>
      <c r="E64" s="229"/>
      <c r="F64" s="37">
        <f>F40</f>
        <v>317.54961900000001</v>
      </c>
    </row>
    <row r="65" spans="1:45" s="20" customFormat="1" x14ac:dyDescent="0.25">
      <c r="A65" s="13" t="s">
        <v>32</v>
      </c>
      <c r="B65" s="218" t="s">
        <v>33</v>
      </c>
      <c r="C65" s="219"/>
      <c r="D65" s="219"/>
      <c r="E65" s="219"/>
      <c r="F65" s="37">
        <f>F52</f>
        <v>688.85169979200009</v>
      </c>
      <c r="G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  <c r="AF65" s="70"/>
      <c r="AG65" s="70"/>
      <c r="AH65" s="70"/>
      <c r="AI65" s="70"/>
      <c r="AJ65" s="70"/>
      <c r="AK65" s="70"/>
      <c r="AL65" s="70"/>
      <c r="AM65" s="70"/>
      <c r="AN65" s="70"/>
      <c r="AO65" s="70"/>
      <c r="AP65" s="70"/>
      <c r="AQ65" s="70"/>
      <c r="AR65" s="70"/>
      <c r="AS65" s="70"/>
    </row>
    <row r="66" spans="1:45" s="20" customFormat="1" x14ac:dyDescent="0.25">
      <c r="A66" s="13" t="s">
        <v>35</v>
      </c>
      <c r="B66" s="218" t="s">
        <v>11</v>
      </c>
      <c r="C66" s="219"/>
      <c r="D66" s="219"/>
      <c r="E66" s="219"/>
      <c r="F66" s="37">
        <f>F61</f>
        <v>732.23519999999996</v>
      </c>
      <c r="G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  <c r="AC66" s="70"/>
      <c r="AD66" s="70"/>
      <c r="AE66" s="70"/>
      <c r="AF66" s="70"/>
      <c r="AG66" s="70"/>
      <c r="AH66" s="70"/>
      <c r="AI66" s="70"/>
      <c r="AJ66" s="70"/>
      <c r="AK66" s="70"/>
      <c r="AL66" s="70"/>
      <c r="AM66" s="70"/>
      <c r="AN66" s="70"/>
      <c r="AO66" s="70"/>
      <c r="AP66" s="70"/>
      <c r="AQ66" s="70"/>
      <c r="AR66" s="70"/>
      <c r="AS66" s="70"/>
    </row>
    <row r="67" spans="1:45" s="20" customFormat="1" ht="15.75" thickBot="1" x14ac:dyDescent="0.3">
      <c r="A67" s="210" t="s">
        <v>19</v>
      </c>
      <c r="B67" s="211"/>
      <c r="C67" s="211"/>
      <c r="D67" s="211"/>
      <c r="E67" s="104"/>
      <c r="F67" s="33">
        <f>SUM(F64:F66)</f>
        <v>1738.6365187920001</v>
      </c>
      <c r="G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/>
      <c r="AD67" s="70"/>
      <c r="AE67" s="70"/>
      <c r="AF67" s="70"/>
      <c r="AG67" s="70"/>
      <c r="AH67" s="70"/>
      <c r="AI67" s="70"/>
      <c r="AJ67" s="70"/>
      <c r="AK67" s="70"/>
      <c r="AL67" s="70"/>
      <c r="AM67" s="70"/>
      <c r="AN67" s="70"/>
      <c r="AO67" s="70"/>
      <c r="AP67" s="70"/>
      <c r="AQ67" s="70"/>
      <c r="AR67" s="70"/>
      <c r="AS67" s="70"/>
    </row>
    <row r="68" spans="1:45" s="20" customFormat="1" ht="15.75" thickBot="1" x14ac:dyDescent="0.3">
      <c r="A68" s="70"/>
      <c r="B68" s="70"/>
      <c r="C68" s="70"/>
      <c r="D68" s="70"/>
      <c r="E68" s="70"/>
      <c r="F68" s="70"/>
      <c r="G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70"/>
      <c r="AC68" s="70"/>
      <c r="AD68" s="70"/>
      <c r="AE68" s="70"/>
      <c r="AF68" s="70"/>
      <c r="AG68" s="70"/>
      <c r="AH68" s="70"/>
      <c r="AI68" s="70"/>
      <c r="AJ68" s="70"/>
      <c r="AK68" s="70"/>
      <c r="AL68" s="70"/>
      <c r="AM68" s="70"/>
      <c r="AN68" s="70"/>
      <c r="AO68" s="70"/>
      <c r="AP68" s="70"/>
      <c r="AQ68" s="70"/>
      <c r="AR68" s="70"/>
      <c r="AS68" s="70"/>
    </row>
    <row r="69" spans="1:45" s="20" customFormat="1" ht="14.45" customHeight="1" x14ac:dyDescent="0.25">
      <c r="A69" s="227" t="s">
        <v>43</v>
      </c>
      <c r="B69" s="222"/>
      <c r="C69" s="222"/>
      <c r="D69" s="222"/>
      <c r="E69" s="222"/>
      <c r="F69" s="223"/>
      <c r="G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0"/>
      <c r="AD69" s="70"/>
      <c r="AE69" s="70"/>
      <c r="AF69" s="70"/>
      <c r="AG69" s="70"/>
      <c r="AH69" s="70"/>
      <c r="AI69" s="70"/>
      <c r="AJ69" s="70"/>
      <c r="AK69" s="70"/>
      <c r="AL69" s="70"/>
      <c r="AM69" s="70"/>
      <c r="AN69" s="70"/>
      <c r="AO69" s="70"/>
      <c r="AP69" s="70"/>
      <c r="AQ69" s="70"/>
      <c r="AR69" s="70"/>
      <c r="AS69" s="70"/>
    </row>
    <row r="70" spans="1:45" s="20" customFormat="1" ht="14.45" customHeight="1" x14ac:dyDescent="0.25">
      <c r="A70" s="65">
        <v>3</v>
      </c>
      <c r="B70" s="224" t="s">
        <v>21</v>
      </c>
      <c r="C70" s="213"/>
      <c r="D70" s="225"/>
      <c r="E70" s="65" t="s">
        <v>56</v>
      </c>
      <c r="F70" s="22" t="s">
        <v>6</v>
      </c>
      <c r="G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  <c r="AG70" s="70"/>
      <c r="AH70" s="70"/>
      <c r="AI70" s="70"/>
      <c r="AJ70" s="70"/>
      <c r="AK70" s="70"/>
      <c r="AL70" s="70"/>
      <c r="AM70" s="70"/>
      <c r="AN70" s="70"/>
      <c r="AO70" s="70"/>
      <c r="AP70" s="70"/>
      <c r="AQ70" s="70"/>
      <c r="AR70" s="70"/>
      <c r="AS70" s="70"/>
    </row>
    <row r="71" spans="1:45" s="20" customFormat="1" ht="14.45" customHeight="1" x14ac:dyDescent="0.25">
      <c r="A71" s="15" t="s">
        <v>0</v>
      </c>
      <c r="B71" s="49" t="s">
        <v>37</v>
      </c>
      <c r="C71" s="49"/>
      <c r="D71" s="49"/>
      <c r="E71" s="4">
        <v>4.1999999999999997E-3</v>
      </c>
      <c r="F71" s="34">
        <f>E71*$F$32</f>
        <v>6.5281859999999989</v>
      </c>
      <c r="G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  <c r="AB71" s="70"/>
      <c r="AC71" s="70"/>
      <c r="AD71" s="70"/>
      <c r="AE71" s="70"/>
      <c r="AF71" s="70"/>
      <c r="AG71" s="70"/>
      <c r="AH71" s="70"/>
      <c r="AI71" s="70"/>
      <c r="AJ71" s="70"/>
      <c r="AK71" s="70"/>
      <c r="AL71" s="70"/>
      <c r="AM71" s="70"/>
      <c r="AN71" s="70"/>
      <c r="AO71" s="70"/>
      <c r="AP71" s="70"/>
      <c r="AQ71" s="70"/>
      <c r="AR71" s="70"/>
      <c r="AS71" s="70"/>
    </row>
    <row r="72" spans="1:45" s="20" customFormat="1" ht="14.45" customHeight="1" x14ac:dyDescent="0.25">
      <c r="A72" s="52" t="s">
        <v>1</v>
      </c>
      <c r="B72" s="218" t="s">
        <v>38</v>
      </c>
      <c r="C72" s="219"/>
      <c r="D72" s="219"/>
      <c r="E72" s="54">
        <f>E51*E71</f>
        <v>3.3599999999999998E-4</v>
      </c>
      <c r="F72" s="34">
        <f t="shared" ref="F72:F76" si="1">E72*$F$32</f>
        <v>0.52225487999999998</v>
      </c>
      <c r="G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  <c r="AB72" s="70"/>
      <c r="AC72" s="70"/>
      <c r="AD72" s="70"/>
      <c r="AE72" s="70"/>
      <c r="AF72" s="70"/>
      <c r="AG72" s="70"/>
      <c r="AH72" s="70"/>
      <c r="AI72" s="70"/>
      <c r="AJ72" s="70"/>
      <c r="AK72" s="70"/>
      <c r="AL72" s="70"/>
      <c r="AM72" s="70"/>
      <c r="AN72" s="70"/>
      <c r="AO72" s="70"/>
      <c r="AP72" s="70"/>
      <c r="AQ72" s="70"/>
      <c r="AR72" s="70"/>
      <c r="AS72" s="70"/>
    </row>
    <row r="73" spans="1:45" s="20" customFormat="1" ht="14.45" customHeight="1" x14ac:dyDescent="0.25">
      <c r="A73" s="15" t="s">
        <v>2</v>
      </c>
      <c r="B73" s="218" t="s">
        <v>41</v>
      </c>
      <c r="C73" s="219"/>
      <c r="D73" s="219"/>
      <c r="E73" s="4">
        <v>3.44E-2</v>
      </c>
      <c r="F73" s="34">
        <f t="shared" si="1"/>
        <v>53.468951999999994</v>
      </c>
      <c r="G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  <c r="AB73" s="70"/>
      <c r="AC73" s="70"/>
      <c r="AD73" s="70"/>
      <c r="AE73" s="70"/>
      <c r="AF73" s="70"/>
      <c r="AG73" s="70"/>
      <c r="AH73" s="70"/>
      <c r="AI73" s="70"/>
      <c r="AJ73" s="70"/>
      <c r="AK73" s="70"/>
      <c r="AL73" s="70"/>
      <c r="AM73" s="70"/>
      <c r="AN73" s="70"/>
      <c r="AO73" s="70"/>
      <c r="AP73" s="70"/>
      <c r="AQ73" s="70"/>
      <c r="AR73" s="70"/>
      <c r="AS73" s="70"/>
    </row>
    <row r="74" spans="1:45" s="20" customFormat="1" ht="14.45" customHeight="1" x14ac:dyDescent="0.25">
      <c r="A74" s="52" t="s">
        <v>3</v>
      </c>
      <c r="B74" s="218" t="s">
        <v>42</v>
      </c>
      <c r="C74" s="219"/>
      <c r="D74" s="219"/>
      <c r="E74" s="54">
        <v>1.9400000000000001E-2</v>
      </c>
      <c r="F74" s="34">
        <f t="shared" si="1"/>
        <v>30.154001999999998</v>
      </c>
      <c r="G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0"/>
      <c r="AC74" s="70"/>
      <c r="AD74" s="70"/>
      <c r="AE74" s="70"/>
      <c r="AF74" s="70"/>
      <c r="AG74" s="70"/>
      <c r="AH74" s="70"/>
      <c r="AI74" s="70"/>
      <c r="AJ74" s="70"/>
      <c r="AK74" s="70"/>
      <c r="AL74" s="70"/>
      <c r="AM74" s="70"/>
      <c r="AN74" s="70"/>
      <c r="AO74" s="70"/>
      <c r="AP74" s="70"/>
      <c r="AQ74" s="70"/>
      <c r="AR74" s="70"/>
      <c r="AS74" s="70"/>
    </row>
    <row r="75" spans="1:45" s="20" customFormat="1" ht="14.45" customHeight="1" x14ac:dyDescent="0.25">
      <c r="A75" s="15" t="s">
        <v>7</v>
      </c>
      <c r="B75" s="218" t="s">
        <v>39</v>
      </c>
      <c r="C75" s="219"/>
      <c r="D75" s="219"/>
      <c r="E75" s="4">
        <f>E52*E74</f>
        <v>7.1392000000000009E-3</v>
      </c>
      <c r="F75" s="34">
        <f t="shared" si="1"/>
        <v>11.096672736</v>
      </c>
      <c r="G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70"/>
      <c r="AI75" s="70"/>
      <c r="AJ75" s="70"/>
      <c r="AK75" s="70"/>
      <c r="AL75" s="70"/>
      <c r="AM75" s="70"/>
      <c r="AN75" s="70"/>
      <c r="AO75" s="70"/>
      <c r="AP75" s="70"/>
      <c r="AQ75" s="70"/>
      <c r="AR75" s="70"/>
      <c r="AS75" s="70"/>
    </row>
    <row r="76" spans="1:45" s="20" customFormat="1" ht="14.45" customHeight="1" x14ac:dyDescent="0.25">
      <c r="A76" s="15" t="s">
        <v>8</v>
      </c>
      <c r="B76" s="218" t="s">
        <v>40</v>
      </c>
      <c r="C76" s="219"/>
      <c r="D76" s="219"/>
      <c r="E76" s="4">
        <v>6.2E-4</v>
      </c>
      <c r="F76" s="34">
        <f t="shared" si="1"/>
        <v>0.9636846</v>
      </c>
      <c r="G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  <c r="AB76" s="70"/>
      <c r="AC76" s="70"/>
      <c r="AD76" s="70"/>
      <c r="AE76" s="70"/>
      <c r="AF76" s="70"/>
      <c r="AG76" s="70"/>
      <c r="AH76" s="70"/>
      <c r="AI76" s="70"/>
      <c r="AJ76" s="70"/>
      <c r="AK76" s="70"/>
      <c r="AL76" s="70"/>
      <c r="AM76" s="70"/>
      <c r="AN76" s="70"/>
      <c r="AO76" s="70"/>
      <c r="AP76" s="70"/>
      <c r="AQ76" s="70"/>
      <c r="AR76" s="70"/>
      <c r="AS76" s="70"/>
    </row>
    <row r="77" spans="1:45" s="20" customFormat="1" ht="14.45" customHeight="1" thickBot="1" x14ac:dyDescent="0.3">
      <c r="A77" s="226" t="s">
        <v>19</v>
      </c>
      <c r="B77" s="211"/>
      <c r="C77" s="211"/>
      <c r="D77" s="211"/>
      <c r="E77" s="50">
        <f>SUM(E71:E76)</f>
        <v>6.6095199999999993E-2</v>
      </c>
      <c r="F77" s="35">
        <f>SUM(F71:F76)</f>
        <v>102.73375221599998</v>
      </c>
      <c r="G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70"/>
      <c r="AS77" s="70"/>
    </row>
    <row r="78" spans="1:45" s="20" customFormat="1" ht="14.45" customHeight="1" thickBot="1" x14ac:dyDescent="0.3">
      <c r="A78" s="3"/>
      <c r="B78" s="7"/>
      <c r="C78" s="7"/>
      <c r="D78" s="7"/>
      <c r="E78" s="9"/>
      <c r="F78" s="10"/>
      <c r="G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  <c r="AH78" s="70"/>
      <c r="AI78" s="70"/>
      <c r="AJ78" s="70"/>
      <c r="AK78" s="70"/>
      <c r="AL78" s="70"/>
      <c r="AM78" s="70"/>
      <c r="AN78" s="70"/>
      <c r="AO78" s="70"/>
      <c r="AP78" s="70"/>
      <c r="AQ78" s="70"/>
      <c r="AR78" s="70"/>
      <c r="AS78" s="70"/>
    </row>
    <row r="79" spans="1:45" s="20" customFormat="1" ht="14.45" customHeight="1" x14ac:dyDescent="0.25">
      <c r="A79" s="221" t="s">
        <v>150</v>
      </c>
      <c r="B79" s="222"/>
      <c r="C79" s="222"/>
      <c r="D79" s="222"/>
      <c r="E79" s="222"/>
      <c r="F79" s="223"/>
      <c r="G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  <c r="AB79" s="70"/>
      <c r="AC79" s="70"/>
      <c r="AD79" s="70"/>
      <c r="AE79" s="70"/>
      <c r="AF79" s="70"/>
      <c r="AG79" s="70"/>
      <c r="AH79" s="70"/>
      <c r="AI79" s="70"/>
      <c r="AJ79" s="70"/>
      <c r="AK79" s="70"/>
      <c r="AL79" s="70"/>
      <c r="AM79" s="70"/>
      <c r="AN79" s="70"/>
      <c r="AO79" s="70"/>
      <c r="AP79" s="70"/>
      <c r="AQ79" s="70"/>
      <c r="AR79" s="70"/>
      <c r="AS79" s="70"/>
    </row>
    <row r="80" spans="1:45" s="20" customFormat="1" ht="14.45" customHeight="1" x14ac:dyDescent="0.25">
      <c r="A80" s="66" t="s">
        <v>13</v>
      </c>
      <c r="B80" s="224" t="s">
        <v>151</v>
      </c>
      <c r="C80" s="213"/>
      <c r="D80" s="225"/>
      <c r="E80" s="65" t="s">
        <v>56</v>
      </c>
      <c r="F80" s="24" t="s">
        <v>6</v>
      </c>
      <c r="G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70"/>
      <c r="AD80" s="70"/>
      <c r="AE80" s="70"/>
      <c r="AF80" s="70"/>
      <c r="AG80" s="70"/>
      <c r="AH80" s="70"/>
      <c r="AI80" s="70"/>
      <c r="AJ80" s="70"/>
      <c r="AK80" s="70"/>
      <c r="AL80" s="70"/>
      <c r="AM80" s="70"/>
      <c r="AN80" s="70"/>
      <c r="AO80" s="70"/>
      <c r="AP80" s="70"/>
      <c r="AQ80" s="70"/>
      <c r="AR80" s="70"/>
      <c r="AS80" s="70"/>
    </row>
    <row r="81" spans="1:29" ht="14.45" customHeight="1" x14ac:dyDescent="0.2">
      <c r="A81" s="44" t="s">
        <v>0</v>
      </c>
      <c r="B81" s="218" t="s">
        <v>149</v>
      </c>
      <c r="C81" s="219"/>
      <c r="D81" s="219"/>
      <c r="E81" s="4">
        <v>8.3299999999999999E-2</v>
      </c>
      <c r="F81" s="48">
        <f>E81*$F$32</f>
        <v>129.47568899999999</v>
      </c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114"/>
      <c r="X81" s="114"/>
      <c r="Y81" s="114"/>
      <c r="Z81" s="114"/>
      <c r="AA81" s="114"/>
      <c r="AB81" s="114"/>
      <c r="AC81" s="114"/>
    </row>
    <row r="82" spans="1:29" ht="14.45" customHeight="1" x14ac:dyDescent="0.25">
      <c r="A82" s="44" t="s">
        <v>1</v>
      </c>
      <c r="B82" s="218" t="s">
        <v>46</v>
      </c>
      <c r="C82" s="219"/>
      <c r="D82" s="219"/>
      <c r="E82" s="4">
        <v>2.8E-3</v>
      </c>
      <c r="F82" s="48">
        <f t="shared" ref="F82:F85" si="2">E82*$F$32</f>
        <v>4.3521239999999999</v>
      </c>
      <c r="G82" s="143"/>
      <c r="H82" s="144"/>
      <c r="I82" s="144"/>
      <c r="J82" s="144"/>
      <c r="K82" s="144"/>
      <c r="L82" s="144"/>
      <c r="M82" s="144"/>
      <c r="N82" s="144"/>
      <c r="O82" s="144"/>
      <c r="P82" s="144"/>
      <c r="Q82" s="144"/>
      <c r="R82" s="144"/>
      <c r="S82" s="144"/>
      <c r="T82" s="144"/>
      <c r="U82" s="144"/>
      <c r="V82" s="144"/>
      <c r="W82" s="144"/>
      <c r="X82" s="144"/>
      <c r="Y82" s="144"/>
      <c r="Z82" s="144"/>
      <c r="AA82" s="144"/>
      <c r="AB82" s="144"/>
      <c r="AC82" s="144"/>
    </row>
    <row r="83" spans="1:29" ht="14.45" customHeight="1" x14ac:dyDescent="0.25">
      <c r="A83" s="44" t="s">
        <v>2</v>
      </c>
      <c r="B83" s="62" t="s">
        <v>78</v>
      </c>
      <c r="C83" s="132"/>
      <c r="D83" s="132"/>
      <c r="E83" s="4">
        <v>2.0000000000000001E-4</v>
      </c>
      <c r="F83" s="48">
        <f t="shared" si="2"/>
        <v>0.31086599999999998</v>
      </c>
      <c r="G83" s="143"/>
      <c r="H83" s="144"/>
      <c r="I83" s="144"/>
      <c r="J83" s="144"/>
      <c r="K83" s="144"/>
      <c r="L83" s="144"/>
      <c r="M83" s="144"/>
      <c r="N83" s="144"/>
      <c r="O83" s="144"/>
      <c r="P83" s="144"/>
      <c r="Q83" s="144"/>
      <c r="R83" s="144"/>
      <c r="S83" s="144"/>
      <c r="T83" s="144"/>
      <c r="U83" s="144"/>
      <c r="V83" s="144"/>
      <c r="W83" s="144"/>
      <c r="X83" s="144"/>
      <c r="Y83" s="144"/>
      <c r="Z83" s="144"/>
      <c r="AA83" s="144"/>
      <c r="AB83" s="144"/>
      <c r="AC83" s="144"/>
    </row>
    <row r="84" spans="1:29" ht="14.45" customHeight="1" x14ac:dyDescent="0.25">
      <c r="A84" s="44" t="s">
        <v>3</v>
      </c>
      <c r="B84" s="218" t="s">
        <v>47</v>
      </c>
      <c r="C84" s="219"/>
      <c r="D84" s="132"/>
      <c r="E84" s="4">
        <v>6.9999999999999999E-4</v>
      </c>
      <c r="F84" s="48">
        <f t="shared" si="2"/>
        <v>1.088031</v>
      </c>
      <c r="G84" s="143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/>
      <c r="U84" s="144"/>
      <c r="V84" s="144"/>
      <c r="W84" s="144"/>
      <c r="X84" s="144"/>
      <c r="Y84" s="144"/>
      <c r="Z84" s="144"/>
      <c r="AA84" s="144"/>
      <c r="AB84" s="144"/>
      <c r="AC84" s="144"/>
    </row>
    <row r="85" spans="1:29" ht="14.45" customHeight="1" x14ac:dyDescent="0.25">
      <c r="A85" s="44" t="s">
        <v>7</v>
      </c>
      <c r="B85" s="62" t="s">
        <v>49</v>
      </c>
      <c r="C85" s="132"/>
      <c r="D85" s="132"/>
      <c r="E85" s="4">
        <v>2.8999999999999998E-3</v>
      </c>
      <c r="F85" s="48">
        <f t="shared" si="2"/>
        <v>4.5075569999999994</v>
      </c>
      <c r="G85" s="130"/>
      <c r="H85" s="131"/>
      <c r="I85" s="131"/>
      <c r="J85" s="131"/>
      <c r="K85" s="131"/>
      <c r="L85" s="131"/>
      <c r="M85" s="131"/>
      <c r="N85" s="131"/>
      <c r="O85" s="131"/>
      <c r="P85" s="131"/>
      <c r="Q85" s="131"/>
      <c r="R85" s="131"/>
      <c r="S85" s="131"/>
      <c r="T85" s="131"/>
      <c r="U85" s="131"/>
      <c r="V85" s="131"/>
      <c r="W85" s="131"/>
      <c r="X85" s="131"/>
      <c r="Y85" s="131"/>
      <c r="Z85" s="131"/>
      <c r="AA85" s="131"/>
      <c r="AB85" s="131"/>
      <c r="AC85" s="131"/>
    </row>
    <row r="86" spans="1:29" ht="14.45" customHeight="1" x14ac:dyDescent="0.25">
      <c r="A86" s="14" t="s">
        <v>8</v>
      </c>
      <c r="B86" s="218" t="s">
        <v>48</v>
      </c>
      <c r="C86" s="219"/>
      <c r="D86" s="219"/>
      <c r="E86" s="4">
        <v>0</v>
      </c>
      <c r="F86" s="48">
        <v>0</v>
      </c>
      <c r="G86" s="143"/>
      <c r="H86" s="144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4"/>
      <c r="U86" s="144"/>
      <c r="V86" s="144"/>
      <c r="W86" s="144"/>
      <c r="X86" s="144"/>
      <c r="Y86" s="144"/>
      <c r="Z86" s="144"/>
      <c r="AA86" s="144"/>
      <c r="AB86" s="144"/>
      <c r="AC86" s="144"/>
    </row>
    <row r="87" spans="1:29" ht="14.45" customHeight="1" x14ac:dyDescent="0.25">
      <c r="A87" s="212" t="s">
        <v>19</v>
      </c>
      <c r="B87" s="213"/>
      <c r="C87" s="213"/>
      <c r="D87" s="213"/>
      <c r="E87" s="133">
        <f>SUM(E81:E86)</f>
        <v>8.9900000000000008E-2</v>
      </c>
      <c r="F87" s="53">
        <f>SUM(F81:F86)</f>
        <v>139.73426699999999</v>
      </c>
    </row>
    <row r="88" spans="1:29" s="76" customFormat="1" ht="5.25" x14ac:dyDescent="0.25">
      <c r="A88" s="74"/>
      <c r="B88" s="75"/>
      <c r="C88" s="75"/>
      <c r="D88" s="75"/>
      <c r="F88" s="77"/>
      <c r="H88" s="83"/>
    </row>
    <row r="89" spans="1:29" x14ac:dyDescent="0.25">
      <c r="A89" s="66" t="s">
        <v>20</v>
      </c>
      <c r="B89" s="224" t="s">
        <v>50</v>
      </c>
      <c r="C89" s="213"/>
      <c r="D89" s="225"/>
      <c r="E89" s="65" t="s">
        <v>56</v>
      </c>
      <c r="F89" s="24" t="s">
        <v>6</v>
      </c>
    </row>
    <row r="90" spans="1:29" x14ac:dyDescent="0.25">
      <c r="A90" s="44" t="s">
        <v>0</v>
      </c>
      <c r="B90" s="218" t="s">
        <v>51</v>
      </c>
      <c r="C90" s="219"/>
      <c r="D90" s="219"/>
      <c r="E90" s="4">
        <v>0</v>
      </c>
      <c r="F90" s="48">
        <f>E90*F32</f>
        <v>0</v>
      </c>
    </row>
    <row r="91" spans="1:29" x14ac:dyDescent="0.25">
      <c r="A91" s="212" t="s">
        <v>19</v>
      </c>
      <c r="B91" s="213"/>
      <c r="C91" s="213"/>
      <c r="D91" s="213"/>
      <c r="E91" s="106"/>
      <c r="F91" s="30">
        <f>SUM(F90)</f>
        <v>0</v>
      </c>
    </row>
    <row r="92" spans="1:29" s="76" customFormat="1" ht="5.25" x14ac:dyDescent="0.25">
      <c r="A92" s="74"/>
      <c r="B92" s="75"/>
      <c r="C92" s="75"/>
      <c r="D92" s="75"/>
      <c r="F92" s="77"/>
      <c r="H92" s="83"/>
    </row>
    <row r="93" spans="1:29" ht="15" customHeight="1" x14ac:dyDescent="0.25">
      <c r="A93" s="66">
        <v>4</v>
      </c>
      <c r="B93" s="224" t="s">
        <v>63</v>
      </c>
      <c r="C93" s="213"/>
      <c r="D93" s="213"/>
      <c r="E93" s="225"/>
      <c r="F93" s="22" t="s">
        <v>6</v>
      </c>
    </row>
    <row r="94" spans="1:29" x14ac:dyDescent="0.25">
      <c r="A94" s="13" t="s">
        <v>13</v>
      </c>
      <c r="B94" s="228" t="s">
        <v>45</v>
      </c>
      <c r="C94" s="229"/>
      <c r="D94" s="229"/>
      <c r="E94" s="232"/>
      <c r="F94" s="32">
        <f>F87</f>
        <v>139.73426699999999</v>
      </c>
    </row>
    <row r="95" spans="1:29" x14ac:dyDescent="0.25">
      <c r="A95" s="13" t="s">
        <v>20</v>
      </c>
      <c r="B95" s="228" t="s">
        <v>50</v>
      </c>
      <c r="C95" s="229"/>
      <c r="D95" s="229"/>
      <c r="E95" s="229"/>
      <c r="F95" s="32">
        <f>F91</f>
        <v>0</v>
      </c>
    </row>
    <row r="96" spans="1:29" ht="15.75" thickBot="1" x14ac:dyDescent="0.3">
      <c r="A96" s="210" t="s">
        <v>19</v>
      </c>
      <c r="B96" s="211"/>
      <c r="C96" s="211"/>
      <c r="D96" s="211"/>
      <c r="E96" s="104"/>
      <c r="F96" s="38">
        <f>SUM(F94:F95)</f>
        <v>139.73426699999999</v>
      </c>
    </row>
    <row r="97" spans="1:45" ht="15.75" thickBot="1" x14ac:dyDescent="0.3">
      <c r="A97" s="84"/>
      <c r="B97" s="84"/>
      <c r="C97" s="84"/>
      <c r="D97" s="84"/>
      <c r="E97" s="87"/>
      <c r="F97" s="87"/>
    </row>
    <row r="98" spans="1:45" s="79" customFormat="1" x14ac:dyDescent="0.25">
      <c r="A98" s="221" t="s">
        <v>52</v>
      </c>
      <c r="B98" s="233"/>
      <c r="C98" s="233"/>
      <c r="D98" s="233"/>
      <c r="E98" s="233"/>
      <c r="F98" s="223"/>
      <c r="G98" s="70"/>
      <c r="H98" s="20"/>
      <c r="I98" s="70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0"/>
      <c r="AB98" s="70"/>
      <c r="AC98" s="70"/>
      <c r="AD98" s="70"/>
      <c r="AE98" s="70"/>
      <c r="AF98" s="70"/>
      <c r="AG98" s="70"/>
      <c r="AH98" s="70"/>
      <c r="AI98" s="70"/>
      <c r="AJ98" s="70"/>
      <c r="AK98" s="70"/>
      <c r="AL98" s="70"/>
      <c r="AM98" s="70"/>
      <c r="AN98" s="70"/>
      <c r="AO98" s="70"/>
      <c r="AP98" s="70"/>
      <c r="AQ98" s="70"/>
      <c r="AR98" s="70"/>
      <c r="AS98" s="70"/>
    </row>
    <row r="99" spans="1:45" x14ac:dyDescent="0.25">
      <c r="A99" s="55">
        <v>5</v>
      </c>
      <c r="B99" s="224" t="s">
        <v>103</v>
      </c>
      <c r="C99" s="213"/>
      <c r="D99" s="213"/>
      <c r="E99" s="225"/>
      <c r="F99" s="22" t="s">
        <v>6</v>
      </c>
    </row>
    <row r="100" spans="1:45" x14ac:dyDescent="0.25">
      <c r="A100" s="14" t="s">
        <v>0</v>
      </c>
      <c r="B100" s="218" t="s">
        <v>12</v>
      </c>
      <c r="C100" s="219"/>
      <c r="D100" s="219"/>
      <c r="E100" s="220"/>
      <c r="F100" s="37">
        <v>20.079999999999998</v>
      </c>
    </row>
    <row r="101" spans="1:45" x14ac:dyDescent="0.25">
      <c r="A101" s="14" t="s">
        <v>2</v>
      </c>
      <c r="B101" s="218" t="s">
        <v>114</v>
      </c>
      <c r="C101" s="219"/>
      <c r="D101" s="219"/>
      <c r="E101" s="220"/>
      <c r="F101" s="135">
        <v>141.13999999999999</v>
      </c>
    </row>
    <row r="102" spans="1:45" x14ac:dyDescent="0.25">
      <c r="A102" s="14" t="s">
        <v>3</v>
      </c>
      <c r="B102" s="218" t="s">
        <v>122</v>
      </c>
      <c r="C102" s="219"/>
      <c r="D102" s="219"/>
      <c r="E102" s="220"/>
      <c r="F102" s="37"/>
    </row>
    <row r="103" spans="1:45" ht="15.75" thickBot="1" x14ac:dyDescent="0.3">
      <c r="A103" s="210" t="s">
        <v>19</v>
      </c>
      <c r="B103" s="211"/>
      <c r="C103" s="211"/>
      <c r="D103" s="211"/>
      <c r="E103" s="105"/>
      <c r="F103" s="38">
        <f>SUM(F100:F102)</f>
        <v>161.21999999999997</v>
      </c>
    </row>
    <row r="104" spans="1:45" ht="15.75" thickBot="1" x14ac:dyDescent="0.3">
      <c r="A104" s="234"/>
      <c r="B104" s="234"/>
      <c r="C104" s="234"/>
      <c r="D104" s="234"/>
      <c r="E104" s="234"/>
      <c r="F104" s="234"/>
    </row>
    <row r="105" spans="1:45" s="80" customFormat="1" x14ac:dyDescent="0.25">
      <c r="A105" s="221" t="s">
        <v>53</v>
      </c>
      <c r="B105" s="222"/>
      <c r="C105" s="222"/>
      <c r="D105" s="222"/>
      <c r="E105" s="233"/>
      <c r="F105" s="223"/>
      <c r="H105" s="20"/>
    </row>
    <row r="106" spans="1:45" x14ac:dyDescent="0.25">
      <c r="A106" s="66">
        <v>6</v>
      </c>
      <c r="B106" s="266" t="s">
        <v>22</v>
      </c>
      <c r="C106" s="266"/>
      <c r="D106" s="266"/>
      <c r="E106" s="64" t="s">
        <v>56</v>
      </c>
      <c r="F106" s="22" t="s">
        <v>6</v>
      </c>
    </row>
    <row r="107" spans="1:45" x14ac:dyDescent="0.25">
      <c r="A107" s="44" t="s">
        <v>0</v>
      </c>
      <c r="B107" s="218" t="s">
        <v>23</v>
      </c>
      <c r="C107" s="219"/>
      <c r="D107" s="219"/>
      <c r="E107" s="4">
        <v>2.5000000000000001E-2</v>
      </c>
      <c r="F107" s="34">
        <f>E107*(F32+F67+F77+F96+F103)</f>
        <v>92.416363450199995</v>
      </c>
    </row>
    <row r="108" spans="1:45" x14ac:dyDescent="0.25">
      <c r="A108" s="44" t="s">
        <v>1</v>
      </c>
      <c r="B108" s="218" t="s">
        <v>25</v>
      </c>
      <c r="C108" s="219"/>
      <c r="D108" s="219"/>
      <c r="E108" s="4">
        <v>0.05</v>
      </c>
      <c r="F108" s="34">
        <f>E108*(F32+F67+F77+F96+F103+F107)</f>
        <v>189.45354507291</v>
      </c>
    </row>
    <row r="109" spans="1:45" x14ac:dyDescent="0.25">
      <c r="A109" s="271" t="s">
        <v>71</v>
      </c>
      <c r="B109" s="272"/>
      <c r="C109" s="67"/>
      <c r="D109" s="67"/>
      <c r="E109" s="42">
        <f>SUM(E107:E108)</f>
        <v>7.5000000000000011E-2</v>
      </c>
      <c r="F109" s="39">
        <f>SUM(F107:F108)</f>
        <v>281.86990852310998</v>
      </c>
    </row>
    <row r="110" spans="1:45" s="76" customFormat="1" ht="5.25" x14ac:dyDescent="0.25">
      <c r="A110" s="74"/>
      <c r="B110" s="75"/>
      <c r="C110" s="75"/>
      <c r="D110" s="75"/>
      <c r="F110" s="77"/>
      <c r="H110" s="83"/>
    </row>
    <row r="111" spans="1:45" x14ac:dyDescent="0.25">
      <c r="A111" s="41" t="s">
        <v>2</v>
      </c>
      <c r="B111" s="273" t="s">
        <v>24</v>
      </c>
      <c r="C111" s="274"/>
      <c r="D111" s="274"/>
      <c r="E111" s="274"/>
      <c r="F111" s="275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28.309150413193446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130.65761729166206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217.76269548610344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268" t="s">
        <v>72</v>
      </c>
      <c r="B116" s="269"/>
      <c r="C116" s="269"/>
      <c r="D116" s="270"/>
      <c r="E116" s="42">
        <f>SUM(E112:E115)</f>
        <v>8.6499999999999994E-2</v>
      </c>
      <c r="F116" s="45">
        <f>SUM(F112:F115)</f>
        <v>376.72946319095894</v>
      </c>
    </row>
    <row r="117" spans="1:8" ht="15.75" thickBot="1" x14ac:dyDescent="0.3">
      <c r="A117" s="210" t="s">
        <v>19</v>
      </c>
      <c r="B117" s="211"/>
      <c r="C117" s="211"/>
      <c r="D117" s="267"/>
      <c r="E117" s="29">
        <f>E109+E116</f>
        <v>0.1615</v>
      </c>
      <c r="F117" s="35">
        <f>TRUNC(F109+F116,2)</f>
        <v>658.59</v>
      </c>
      <c r="G117" s="81"/>
    </row>
    <row r="118" spans="1:8" ht="15.75" thickBot="1" x14ac:dyDescent="0.3">
      <c r="A118" s="3"/>
      <c r="B118" s="84"/>
      <c r="C118" s="84"/>
      <c r="D118" s="84"/>
      <c r="E118" s="85"/>
      <c r="F118" s="86"/>
      <c r="G118" s="81"/>
    </row>
    <row r="119" spans="1:8" x14ac:dyDescent="0.25">
      <c r="A119" s="221" t="s">
        <v>69</v>
      </c>
      <c r="B119" s="233"/>
      <c r="C119" s="233"/>
      <c r="D119" s="233"/>
      <c r="E119" s="233"/>
      <c r="F119" s="223"/>
      <c r="G119" s="81"/>
    </row>
    <row r="120" spans="1:8" ht="15" customHeight="1" x14ac:dyDescent="0.25">
      <c r="A120" s="212" t="s">
        <v>79</v>
      </c>
      <c r="B120" s="213"/>
      <c r="C120" s="213"/>
      <c r="D120" s="213"/>
      <c r="E120" s="225"/>
      <c r="F120" s="22" t="s">
        <v>6</v>
      </c>
    </row>
    <row r="121" spans="1:8" s="80" customFormat="1" x14ac:dyDescent="0.25">
      <c r="A121" s="13" t="s">
        <v>0</v>
      </c>
      <c r="B121" s="218" t="s">
        <v>26</v>
      </c>
      <c r="C121" s="219"/>
      <c r="D121" s="219"/>
      <c r="E121" s="220"/>
      <c r="F121" s="37">
        <f>F32</f>
        <v>1554.33</v>
      </c>
      <c r="H121" s="20"/>
    </row>
    <row r="122" spans="1:8" x14ac:dyDescent="0.25">
      <c r="A122" s="13" t="s">
        <v>1</v>
      </c>
      <c r="B122" s="218" t="s">
        <v>27</v>
      </c>
      <c r="C122" s="219"/>
      <c r="D122" s="219"/>
      <c r="E122" s="220"/>
      <c r="F122" s="37">
        <f>F67</f>
        <v>1738.6365187920001</v>
      </c>
    </row>
    <row r="123" spans="1:8" x14ac:dyDescent="0.25">
      <c r="A123" s="13" t="s">
        <v>2</v>
      </c>
      <c r="B123" s="218" t="s">
        <v>43</v>
      </c>
      <c r="C123" s="219"/>
      <c r="D123" s="219"/>
      <c r="E123" s="220"/>
      <c r="F123" s="37">
        <f>F77</f>
        <v>102.73375221599998</v>
      </c>
    </row>
    <row r="124" spans="1:8" x14ac:dyDescent="0.25">
      <c r="A124" s="13" t="s">
        <v>3</v>
      </c>
      <c r="B124" s="218" t="s">
        <v>44</v>
      </c>
      <c r="C124" s="219"/>
      <c r="D124" s="219"/>
      <c r="E124" s="220"/>
      <c r="F124" s="37">
        <f>F96</f>
        <v>139.73426699999999</v>
      </c>
    </row>
    <row r="125" spans="1:8" x14ac:dyDescent="0.25">
      <c r="A125" s="13" t="s">
        <v>7</v>
      </c>
      <c r="B125" s="218" t="s">
        <v>52</v>
      </c>
      <c r="C125" s="219"/>
      <c r="D125" s="219"/>
      <c r="E125" s="220"/>
      <c r="F125" s="37">
        <f>F103</f>
        <v>161.21999999999997</v>
      </c>
    </row>
    <row r="126" spans="1:8" x14ac:dyDescent="0.25">
      <c r="A126" s="212" t="s">
        <v>70</v>
      </c>
      <c r="B126" s="213"/>
      <c r="C126" s="213"/>
      <c r="D126" s="213"/>
      <c r="E126" s="213"/>
      <c r="F126" s="40">
        <f>TRUNC(SUM(F121:F125),2)</f>
        <v>3696.65</v>
      </c>
      <c r="H126" s="6"/>
    </row>
    <row r="127" spans="1:8" x14ac:dyDescent="0.25">
      <c r="A127" s="13" t="s">
        <v>8</v>
      </c>
      <c r="B127" s="277" t="s">
        <v>53</v>
      </c>
      <c r="C127" s="277"/>
      <c r="D127" s="277"/>
      <c r="E127" s="277"/>
      <c r="F127" s="37">
        <f>F117</f>
        <v>658.59</v>
      </c>
    </row>
    <row r="128" spans="1:8" ht="15.75" thickBot="1" x14ac:dyDescent="0.3">
      <c r="A128" s="210" t="s">
        <v>73</v>
      </c>
      <c r="B128" s="211"/>
      <c r="C128" s="211"/>
      <c r="D128" s="211"/>
      <c r="E128" s="211"/>
      <c r="F128" s="38">
        <f>TRUNC(F126+F127,2)</f>
        <v>4355.24</v>
      </c>
      <c r="H128" s="6"/>
    </row>
    <row r="129" spans="1:45" ht="15.75" thickBot="1" x14ac:dyDescent="0.3">
      <c r="A129" s="84"/>
      <c r="B129" s="84"/>
      <c r="C129" s="84"/>
      <c r="D129" s="84"/>
      <c r="E129" s="84"/>
      <c r="F129" s="88"/>
      <c r="H129" s="70"/>
    </row>
    <row r="130" spans="1:45" s="79" customFormat="1" x14ac:dyDescent="0.25">
      <c r="A130" s="287" t="s">
        <v>89</v>
      </c>
      <c r="B130" s="288"/>
      <c r="C130" s="288"/>
      <c r="D130" s="288"/>
      <c r="E130" s="288"/>
      <c r="F130" s="288"/>
      <c r="G130" s="289"/>
      <c r="H130" s="70"/>
      <c r="I130" s="70"/>
      <c r="J130" s="70"/>
      <c r="K130" s="70"/>
      <c r="L130" s="70"/>
      <c r="M130" s="70"/>
      <c r="N130" s="70"/>
      <c r="O130" s="70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  <c r="AA130" s="70"/>
      <c r="AB130" s="70"/>
      <c r="AC130" s="70"/>
      <c r="AD130" s="70"/>
      <c r="AE130" s="70"/>
      <c r="AF130" s="70"/>
      <c r="AG130" s="70"/>
      <c r="AH130" s="70"/>
      <c r="AI130" s="70"/>
      <c r="AJ130" s="70"/>
      <c r="AK130" s="70"/>
      <c r="AL130" s="70"/>
      <c r="AM130" s="70"/>
      <c r="AN130" s="70"/>
      <c r="AO130" s="70"/>
      <c r="AP130" s="70"/>
      <c r="AQ130" s="70"/>
      <c r="AR130" s="70"/>
      <c r="AS130" s="70"/>
    </row>
    <row r="131" spans="1:45" s="79" customFormat="1" ht="60" x14ac:dyDescent="0.25">
      <c r="A131" s="58"/>
      <c r="B131" s="59" t="s">
        <v>90</v>
      </c>
      <c r="C131" s="60" t="s">
        <v>91</v>
      </c>
      <c r="D131" s="60" t="s">
        <v>92</v>
      </c>
      <c r="E131" s="56" t="s">
        <v>93</v>
      </c>
      <c r="F131" s="56" t="s">
        <v>94</v>
      </c>
      <c r="G131" s="57" t="s">
        <v>95</v>
      </c>
      <c r="H131" s="70"/>
      <c r="I131" s="70"/>
      <c r="J131" s="70"/>
      <c r="K131" s="70"/>
      <c r="L131" s="70"/>
      <c r="M131" s="70"/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  <c r="AA131" s="70"/>
      <c r="AB131" s="70"/>
      <c r="AC131" s="70"/>
      <c r="AD131" s="70"/>
      <c r="AE131" s="70"/>
      <c r="AF131" s="70"/>
      <c r="AG131" s="70"/>
      <c r="AH131" s="70"/>
      <c r="AI131" s="70"/>
      <c r="AJ131" s="70"/>
      <c r="AK131" s="70"/>
      <c r="AL131" s="70"/>
      <c r="AM131" s="70"/>
      <c r="AN131" s="70"/>
      <c r="AO131" s="70"/>
      <c r="AP131" s="70"/>
      <c r="AQ131" s="70"/>
      <c r="AR131" s="70"/>
      <c r="AS131" s="70"/>
    </row>
    <row r="132" spans="1:45" x14ac:dyDescent="0.25">
      <c r="A132" s="91" t="s">
        <v>100</v>
      </c>
      <c r="B132" s="92" t="e">
        <f>#REF!</f>
        <v>#REF!</v>
      </c>
      <c r="C132" s="93">
        <f>F128</f>
        <v>4355.24</v>
      </c>
      <c r="D132" s="94">
        <v>1</v>
      </c>
      <c r="E132" s="95">
        <f>C132*D132</f>
        <v>4355.24</v>
      </c>
      <c r="F132" s="96">
        <v>1</v>
      </c>
      <c r="G132" s="97">
        <f>TRUNC(E132*F132,2)</f>
        <v>4355.24</v>
      </c>
      <c r="H132" s="6"/>
    </row>
    <row r="133" spans="1:45" x14ac:dyDescent="0.25">
      <c r="A133" s="278" t="s">
        <v>96</v>
      </c>
      <c r="B133" s="279"/>
      <c r="C133" s="279"/>
      <c r="D133" s="279"/>
      <c r="E133" s="279"/>
      <c r="F133" s="280"/>
      <c r="G133" s="98">
        <f>G132</f>
        <v>4355.24</v>
      </c>
      <c r="H133" s="6"/>
    </row>
    <row r="134" spans="1:45" x14ac:dyDescent="0.25">
      <c r="A134" s="281" t="s">
        <v>108</v>
      </c>
      <c r="B134" s="282"/>
      <c r="C134" s="282"/>
      <c r="D134" s="282"/>
      <c r="E134" s="282"/>
      <c r="F134" s="283"/>
      <c r="G134" s="163">
        <f>TRUNC(G133*24,2)</f>
        <v>104525.75999999999</v>
      </c>
      <c r="H134" s="6"/>
    </row>
    <row r="135" spans="1:45" ht="15.75" thickBot="1" x14ac:dyDescent="0.3">
      <c r="A135" s="284" t="s">
        <v>98</v>
      </c>
      <c r="B135" s="285"/>
      <c r="C135" s="285"/>
      <c r="D135" s="285"/>
      <c r="E135" s="285"/>
      <c r="F135" s="286"/>
      <c r="G135" s="99">
        <v>0</v>
      </c>
      <c r="H135" s="6"/>
    </row>
    <row r="136" spans="1:45" x14ac:dyDescent="0.25">
      <c r="A136" s="3"/>
      <c r="B136" s="84"/>
      <c r="C136" s="84"/>
      <c r="D136" s="84"/>
      <c r="E136" s="85"/>
      <c r="F136" s="86"/>
      <c r="G136" s="81"/>
      <c r="H136" s="70"/>
    </row>
    <row r="137" spans="1:45" x14ac:dyDescent="0.25">
      <c r="A137" s="199"/>
      <c r="B137" s="199"/>
      <c r="C137" s="199"/>
      <c r="F137" s="115"/>
      <c r="H137" s="70"/>
    </row>
    <row r="138" spans="1:45" x14ac:dyDescent="0.25">
      <c r="B138" s="276"/>
      <c r="C138" s="276"/>
      <c r="D138" s="276"/>
      <c r="E138" s="276"/>
      <c r="F138" s="276"/>
      <c r="H138" s="70"/>
    </row>
    <row r="139" spans="1:45" x14ac:dyDescent="0.25">
      <c r="B139" s="116"/>
      <c r="C139" s="116"/>
      <c r="D139" s="116"/>
      <c r="E139" s="116"/>
      <c r="F139" s="116"/>
      <c r="H139" s="70"/>
    </row>
    <row r="140" spans="1:45" ht="15.75" x14ac:dyDescent="0.25">
      <c r="A140" s="108"/>
      <c r="H140" s="70"/>
    </row>
    <row r="141" spans="1:45" ht="15.75" x14ac:dyDescent="0.25">
      <c r="A141" s="108"/>
      <c r="H141" s="70"/>
    </row>
    <row r="142" spans="1:45" x14ac:dyDescent="0.2">
      <c r="A142" s="109"/>
      <c r="B142" s="82"/>
      <c r="C142" s="82"/>
      <c r="D142" s="82"/>
      <c r="H142" s="70"/>
    </row>
    <row r="143" spans="1:45" x14ac:dyDescent="0.25">
      <c r="A143" s="110"/>
      <c r="B143" s="3"/>
      <c r="C143" s="3"/>
      <c r="D143" s="3"/>
      <c r="H143" s="70"/>
    </row>
    <row r="144" spans="1:45" x14ac:dyDescent="0.2">
      <c r="A144" s="111"/>
      <c r="H144" s="70"/>
    </row>
    <row r="145" spans="8:8" x14ac:dyDescent="0.25">
      <c r="H145" s="70"/>
    </row>
    <row r="146" spans="8:8" x14ac:dyDescent="0.25">
      <c r="H146" s="70"/>
    </row>
    <row r="147" spans="8:8" x14ac:dyDescent="0.25">
      <c r="H147" s="70"/>
    </row>
    <row r="148" spans="8:8" x14ac:dyDescent="0.25">
      <c r="H148" s="70"/>
    </row>
  </sheetData>
  <mergeCells count="105">
    <mergeCell ref="A4:F4"/>
    <mergeCell ref="C18:F18"/>
    <mergeCell ref="A24:F2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2:D72"/>
    <mergeCell ref="B73:D73"/>
    <mergeCell ref="B74:D74"/>
    <mergeCell ref="B75:D75"/>
    <mergeCell ref="B76:D76"/>
    <mergeCell ref="A77:D77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B99:E99"/>
    <mergeCell ref="B100:E100"/>
    <mergeCell ref="B101:E101"/>
    <mergeCell ref="B102:E102"/>
    <mergeCell ref="B89:D89"/>
    <mergeCell ref="A79:F79"/>
    <mergeCell ref="B80:D80"/>
    <mergeCell ref="B81:D81"/>
    <mergeCell ref="B82:D82"/>
    <mergeCell ref="B138:F138"/>
    <mergeCell ref="A137:C137"/>
    <mergeCell ref="B122:E122"/>
    <mergeCell ref="B123:E123"/>
    <mergeCell ref="B124:E124"/>
    <mergeCell ref="B125:E125"/>
    <mergeCell ref="A126:E126"/>
    <mergeCell ref="B127:E127"/>
    <mergeCell ref="A128:E128"/>
    <mergeCell ref="A130:G130"/>
    <mergeCell ref="A133:F133"/>
    <mergeCell ref="A134:F134"/>
    <mergeCell ref="A135:F135"/>
    <mergeCell ref="A3:F3"/>
    <mergeCell ref="B121:E121"/>
    <mergeCell ref="A104:F104"/>
    <mergeCell ref="A105:F105"/>
    <mergeCell ref="B106:D106"/>
    <mergeCell ref="B107:D107"/>
    <mergeCell ref="B108:D108"/>
    <mergeCell ref="A109:B109"/>
    <mergeCell ref="B111:F111"/>
    <mergeCell ref="A116:D116"/>
    <mergeCell ref="A117:D117"/>
    <mergeCell ref="A119:F119"/>
    <mergeCell ref="A120:E120"/>
    <mergeCell ref="B84:C84"/>
    <mergeCell ref="B86:D86"/>
    <mergeCell ref="A87:D87"/>
    <mergeCell ref="A103:D103"/>
    <mergeCell ref="B90:D90"/>
    <mergeCell ref="A91:D91"/>
    <mergeCell ref="B93:E93"/>
    <mergeCell ref="B94:E94"/>
    <mergeCell ref="B95:E95"/>
    <mergeCell ref="A96:D96"/>
    <mergeCell ref="A98:F98"/>
  </mergeCells>
  <pageMargins left="0.59055118110236227" right="0.59055118110236227" top="0.19685039370078741" bottom="0.19685039370078741" header="0" footer="0"/>
  <pageSetup paperSize="9" scale="6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topLeftCell="A117" zoomScale="110" zoomScaleNormal="110" workbookViewId="0">
      <selection activeCell="G133" sqref="G133"/>
    </sheetView>
  </sheetViews>
  <sheetFormatPr defaultColWidth="9.140625" defaultRowHeight="15" x14ac:dyDescent="0.25"/>
  <cols>
    <col min="1" max="1" width="7.140625" style="70" customWidth="1"/>
    <col min="2" max="2" width="45.42578125" style="70" customWidth="1"/>
    <col min="3" max="3" width="17.85546875" style="70" customWidth="1"/>
    <col min="4" max="4" width="12.7109375" style="70" customWidth="1"/>
    <col min="5" max="5" width="17.42578125" style="70" customWidth="1"/>
    <col min="6" max="6" width="18.85546875" style="70" customWidth="1"/>
    <col min="7" max="7" width="20.7109375" style="70" customWidth="1"/>
    <col min="8" max="8" width="55.7109375" style="20" customWidth="1"/>
    <col min="9" max="16384" width="9.140625" style="70"/>
  </cols>
  <sheetData>
    <row r="1" spans="1:8" x14ac:dyDescent="0.25">
      <c r="B1" s="100"/>
      <c r="C1" s="100"/>
      <c r="D1" s="100"/>
    </row>
    <row r="2" spans="1:8" x14ac:dyDescent="0.25">
      <c r="B2" s="100"/>
      <c r="C2" s="100"/>
      <c r="D2" s="100"/>
    </row>
    <row r="3" spans="1:8" ht="18.75" x14ac:dyDescent="0.25">
      <c r="B3" s="240" t="s">
        <v>77</v>
      </c>
      <c r="C3" s="240"/>
      <c r="D3" s="240"/>
      <c r="E3" s="240"/>
      <c r="H3" s="89"/>
    </row>
    <row r="4" spans="1:8" ht="15.75" x14ac:dyDescent="0.25">
      <c r="B4" s="241" t="s">
        <v>55</v>
      </c>
      <c r="C4" s="241"/>
      <c r="D4" s="241"/>
      <c r="E4" s="241"/>
      <c r="H4" s="89"/>
    </row>
    <row r="5" spans="1:8" x14ac:dyDescent="0.25">
      <c r="B5" s="101"/>
      <c r="C5" s="101"/>
      <c r="D5" s="101"/>
      <c r="E5" s="101"/>
    </row>
    <row r="6" spans="1:8" x14ac:dyDescent="0.25">
      <c r="A6" s="242"/>
      <c r="B6" s="242"/>
      <c r="C6" s="1"/>
      <c r="D6" s="1"/>
      <c r="E6" s="1"/>
      <c r="F6" s="1"/>
    </row>
    <row r="7" spans="1:8" x14ac:dyDescent="0.25">
      <c r="A7" s="242"/>
      <c r="B7" s="242"/>
      <c r="C7" s="1"/>
      <c r="D7" s="1"/>
      <c r="E7" s="1"/>
      <c r="F7" s="1"/>
    </row>
    <row r="8" spans="1:8" ht="15.75" thickBot="1" x14ac:dyDescent="0.3"/>
    <row r="9" spans="1:8" x14ac:dyDescent="0.25">
      <c r="A9" s="247" t="s">
        <v>123</v>
      </c>
      <c r="B9" s="248"/>
      <c r="C9" s="248"/>
      <c r="D9" s="248"/>
      <c r="E9" s="248"/>
      <c r="F9" s="249"/>
    </row>
    <row r="10" spans="1:8" x14ac:dyDescent="0.25">
      <c r="A10" s="120">
        <v>1</v>
      </c>
      <c r="B10" s="18" t="s">
        <v>124</v>
      </c>
      <c r="C10" s="250" t="s">
        <v>140</v>
      </c>
      <c r="D10" s="250"/>
      <c r="E10" s="250"/>
      <c r="F10" s="251"/>
    </row>
    <row r="11" spans="1:8" x14ac:dyDescent="0.25">
      <c r="A11" s="120">
        <v>2</v>
      </c>
      <c r="B11" s="18" t="s">
        <v>125</v>
      </c>
      <c r="C11" s="250">
        <v>44</v>
      </c>
      <c r="D11" s="250"/>
      <c r="E11" s="250"/>
      <c r="F11" s="251"/>
    </row>
    <row r="12" spans="1:8" x14ac:dyDescent="0.25">
      <c r="A12" s="120">
        <v>3</v>
      </c>
      <c r="B12" s="18" t="s">
        <v>126</v>
      </c>
      <c r="C12" s="250">
        <v>1</v>
      </c>
      <c r="D12" s="250"/>
      <c r="E12" s="250"/>
      <c r="F12" s="251"/>
    </row>
    <row r="13" spans="1:8" ht="15.75" thickBot="1" x14ac:dyDescent="0.3">
      <c r="A13" s="71">
        <v>4</v>
      </c>
      <c r="B13" s="72" t="s">
        <v>127</v>
      </c>
      <c r="C13" s="252">
        <v>5</v>
      </c>
      <c r="D13" s="252"/>
      <c r="E13" s="252"/>
      <c r="F13" s="253"/>
    </row>
    <row r="14" spans="1:8" s="121" customFormat="1" ht="9" thickBot="1" x14ac:dyDescent="0.3">
      <c r="B14" s="122"/>
      <c r="C14" s="122"/>
      <c r="D14" s="122"/>
      <c r="H14" s="123"/>
    </row>
    <row r="15" spans="1:8" x14ac:dyDescent="0.25">
      <c r="A15" s="254" t="s">
        <v>128</v>
      </c>
      <c r="B15" s="255"/>
      <c r="C15" s="255"/>
      <c r="D15" s="255"/>
      <c r="E15" s="255"/>
      <c r="F15" s="256"/>
    </row>
    <row r="16" spans="1:8" ht="30" x14ac:dyDescent="0.25">
      <c r="A16" s="14">
        <v>1</v>
      </c>
      <c r="B16" s="62" t="s">
        <v>129</v>
      </c>
      <c r="C16" s="250" t="s">
        <v>140</v>
      </c>
      <c r="D16" s="250"/>
      <c r="E16" s="250"/>
      <c r="F16" s="251"/>
      <c r="H16" s="124"/>
    </row>
    <row r="17" spans="1:8" x14ac:dyDescent="0.25">
      <c r="A17" s="14">
        <v>2</v>
      </c>
      <c r="B17" s="62" t="s">
        <v>130</v>
      </c>
      <c r="C17" s="257"/>
      <c r="D17" s="258"/>
      <c r="E17" s="258"/>
      <c r="F17" s="259"/>
      <c r="H17" s="124"/>
    </row>
    <row r="18" spans="1:8" x14ac:dyDescent="0.25">
      <c r="A18" s="14">
        <v>3</v>
      </c>
      <c r="B18" s="62" t="s">
        <v>4</v>
      </c>
      <c r="C18" s="294">
        <v>1828.8</v>
      </c>
      <c r="D18" s="295"/>
      <c r="E18" s="295"/>
      <c r="F18" s="296"/>
    </row>
    <row r="19" spans="1:8" x14ac:dyDescent="0.25">
      <c r="A19" s="14">
        <v>4</v>
      </c>
      <c r="B19" s="62" t="s">
        <v>131</v>
      </c>
      <c r="C19" s="260" t="s">
        <v>146</v>
      </c>
      <c r="D19" s="261"/>
      <c r="E19" s="261"/>
      <c r="F19" s="262"/>
    </row>
    <row r="20" spans="1:8" x14ac:dyDescent="0.25">
      <c r="A20" s="14">
        <v>5</v>
      </c>
      <c r="B20" s="62" t="s">
        <v>132</v>
      </c>
      <c r="C20" s="257" t="s">
        <v>145</v>
      </c>
      <c r="D20" s="258"/>
      <c r="E20" s="258"/>
      <c r="F20" s="259"/>
    </row>
    <row r="21" spans="1:8" x14ac:dyDescent="0.25">
      <c r="A21" s="14">
        <v>6</v>
      </c>
      <c r="B21" s="62" t="s">
        <v>133</v>
      </c>
      <c r="C21" s="257" t="s">
        <v>163</v>
      </c>
      <c r="D21" s="258"/>
      <c r="E21" s="258"/>
      <c r="F21" s="259"/>
    </row>
    <row r="22" spans="1:8" ht="15.75" thickBot="1" x14ac:dyDescent="0.3">
      <c r="A22" s="127">
        <v>7</v>
      </c>
      <c r="B22" s="128" t="s">
        <v>134</v>
      </c>
      <c r="C22" s="263" t="s">
        <v>135</v>
      </c>
      <c r="D22" s="264"/>
      <c r="E22" s="264"/>
      <c r="F22" s="265"/>
    </row>
    <row r="23" spans="1:8" ht="9" customHeight="1" thickBot="1" x14ac:dyDescent="0.3">
      <c r="A23" s="101"/>
      <c r="B23" s="125"/>
      <c r="C23" s="126"/>
      <c r="D23" s="126"/>
      <c r="E23" s="126"/>
      <c r="F23" s="126"/>
    </row>
    <row r="24" spans="1:8" x14ac:dyDescent="0.25">
      <c r="A24" s="221" t="s">
        <v>26</v>
      </c>
      <c r="B24" s="233"/>
      <c r="C24" s="233"/>
      <c r="D24" s="233"/>
      <c r="E24" s="233"/>
      <c r="F24" s="223"/>
    </row>
    <row r="25" spans="1:8" x14ac:dyDescent="0.25">
      <c r="A25" s="55" t="s">
        <v>58</v>
      </c>
      <c r="B25" s="224" t="s">
        <v>5</v>
      </c>
      <c r="C25" s="213"/>
      <c r="D25" s="225"/>
      <c r="E25" s="31" t="s">
        <v>56</v>
      </c>
      <c r="F25" s="22" t="s">
        <v>6</v>
      </c>
    </row>
    <row r="26" spans="1:8" x14ac:dyDescent="0.25">
      <c r="A26" s="14" t="s">
        <v>0</v>
      </c>
      <c r="B26" s="277" t="s">
        <v>57</v>
      </c>
      <c r="C26" s="277"/>
      <c r="D26" s="277"/>
      <c r="E26" s="277"/>
      <c r="F26" s="34">
        <f>C18</f>
        <v>1828.8</v>
      </c>
    </row>
    <row r="27" spans="1:8" x14ac:dyDescent="0.25">
      <c r="A27" s="44" t="s">
        <v>1</v>
      </c>
      <c r="B27" s="2" t="s">
        <v>120</v>
      </c>
      <c r="C27" s="49"/>
      <c r="D27" s="8"/>
      <c r="E27" s="103"/>
      <c r="F27" s="34">
        <v>0</v>
      </c>
    </row>
    <row r="28" spans="1:8" x14ac:dyDescent="0.25">
      <c r="A28" s="44" t="s">
        <v>2</v>
      </c>
      <c r="B28" s="8" t="s">
        <v>81</v>
      </c>
      <c r="C28" s="8" t="s">
        <v>107</v>
      </c>
      <c r="D28" s="73"/>
      <c r="E28" s="102">
        <v>0</v>
      </c>
      <c r="F28" s="34">
        <f>E28*F26</f>
        <v>0</v>
      </c>
    </row>
    <row r="29" spans="1:8" x14ac:dyDescent="0.25">
      <c r="A29" s="14" t="s">
        <v>3</v>
      </c>
      <c r="B29" s="117" t="s">
        <v>117</v>
      </c>
      <c r="C29" s="118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119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118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210" t="s">
        <v>19</v>
      </c>
      <c r="B32" s="211"/>
      <c r="C32" s="211"/>
      <c r="D32" s="211"/>
      <c r="E32" s="105"/>
      <c r="F32" s="35">
        <f>SUM(F26:F31)</f>
        <v>1828.8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1" t="s">
        <v>27</v>
      </c>
      <c r="B34" s="222"/>
      <c r="C34" s="222"/>
      <c r="D34" s="222"/>
      <c r="E34" s="222"/>
      <c r="F34" s="223"/>
    </row>
    <row r="35" spans="1:8" ht="30" customHeight="1" x14ac:dyDescent="0.25">
      <c r="A35" s="55" t="s">
        <v>28</v>
      </c>
      <c r="B35" s="224" t="s">
        <v>29</v>
      </c>
      <c r="C35" s="213"/>
      <c r="D35" s="225"/>
      <c r="E35" s="65" t="s">
        <v>56</v>
      </c>
      <c r="F35" s="22" t="s">
        <v>6</v>
      </c>
    </row>
    <row r="36" spans="1:8" x14ac:dyDescent="0.25">
      <c r="A36" s="14" t="s">
        <v>0</v>
      </c>
      <c r="B36" s="218" t="s">
        <v>30</v>
      </c>
      <c r="C36" s="219"/>
      <c r="D36" s="220"/>
      <c r="E36" s="5">
        <v>8.3299999999999999E-2</v>
      </c>
      <c r="F36" s="34">
        <f>E36*F32</f>
        <v>152.33903999999998</v>
      </c>
    </row>
    <row r="37" spans="1:8" x14ac:dyDescent="0.25">
      <c r="A37" s="14" t="s">
        <v>1</v>
      </c>
      <c r="B37" s="218" t="s">
        <v>31</v>
      </c>
      <c r="C37" s="219"/>
      <c r="D37" s="220"/>
      <c r="E37" s="4">
        <v>0.121</v>
      </c>
      <c r="F37" s="34">
        <f>E37*F32</f>
        <v>221.28479999999999</v>
      </c>
    </row>
    <row r="38" spans="1:8" ht="15" customHeight="1" x14ac:dyDescent="0.25">
      <c r="A38" s="224" t="s">
        <v>74</v>
      </c>
      <c r="B38" s="213"/>
      <c r="C38" s="213"/>
      <c r="D38" s="225"/>
      <c r="E38" s="23">
        <f>SUM(E36:E37)</f>
        <v>0.20429999999999998</v>
      </c>
      <c r="F38" s="47">
        <f>SUM(F36:F37)</f>
        <v>373.62383999999997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212" t="s">
        <v>19</v>
      </c>
      <c r="B40" s="213"/>
      <c r="C40" s="213"/>
      <c r="D40" s="213"/>
      <c r="E40" s="106"/>
      <c r="F40" s="30">
        <f>F39+F38</f>
        <v>373.62383999999997</v>
      </c>
    </row>
    <row r="41" spans="1:8" s="76" customFormat="1" ht="5.25" x14ac:dyDescent="0.25">
      <c r="A41" s="74"/>
      <c r="B41" s="75"/>
      <c r="C41" s="75"/>
      <c r="D41" s="75"/>
      <c r="F41" s="77"/>
      <c r="H41" s="83"/>
    </row>
    <row r="42" spans="1:8" x14ac:dyDescent="0.25">
      <c r="A42" s="55" t="s">
        <v>32</v>
      </c>
      <c r="B42" s="224" t="s">
        <v>33</v>
      </c>
      <c r="C42" s="213"/>
      <c r="D42" s="225"/>
      <c r="E42" s="65" t="s">
        <v>56</v>
      </c>
      <c r="F42" s="22" t="s">
        <v>6</v>
      </c>
    </row>
    <row r="43" spans="1:8" x14ac:dyDescent="0.25">
      <c r="A43" s="14" t="s">
        <v>0</v>
      </c>
      <c r="B43" s="218" t="s">
        <v>14</v>
      </c>
      <c r="C43" s="219"/>
      <c r="D43" s="220"/>
      <c r="E43" s="4">
        <v>0.2</v>
      </c>
      <c r="F43" s="36">
        <f>E43*($F$32+$F$40)</f>
        <v>440.48476800000003</v>
      </c>
    </row>
    <row r="44" spans="1:8" x14ac:dyDescent="0.25">
      <c r="A44" s="69" t="s">
        <v>1</v>
      </c>
      <c r="B44" s="218" t="s">
        <v>16</v>
      </c>
      <c r="C44" s="219"/>
      <c r="D44" s="220"/>
      <c r="E44" s="4">
        <v>2.5000000000000001E-2</v>
      </c>
      <c r="F44" s="36">
        <f t="shared" ref="F44:F51" si="0">E44*($F$32+$F$40)</f>
        <v>55.060596000000004</v>
      </c>
    </row>
    <row r="45" spans="1:8" x14ac:dyDescent="0.25">
      <c r="A45" s="214" t="s">
        <v>2</v>
      </c>
      <c r="B45" s="216" t="s">
        <v>106</v>
      </c>
      <c r="C45" s="15" t="s">
        <v>82</v>
      </c>
      <c r="D45" s="15" t="s">
        <v>83</v>
      </c>
      <c r="E45" s="230">
        <v>0.03</v>
      </c>
      <c r="F45" s="36">
        <f t="shared" si="0"/>
        <v>66.07271519999999</v>
      </c>
    </row>
    <row r="46" spans="1:8" x14ac:dyDescent="0.25">
      <c r="A46" s="215"/>
      <c r="B46" s="217"/>
      <c r="C46" s="113">
        <v>3</v>
      </c>
      <c r="D46" s="113">
        <v>0.5</v>
      </c>
      <c r="E46" s="231"/>
      <c r="F46" s="36">
        <f t="shared" si="0"/>
        <v>0</v>
      </c>
    </row>
    <row r="47" spans="1:8" x14ac:dyDescent="0.25">
      <c r="A47" s="51" t="s">
        <v>3</v>
      </c>
      <c r="B47" s="218" t="s">
        <v>59</v>
      </c>
      <c r="C47" s="219"/>
      <c r="D47" s="220"/>
      <c r="E47" s="4">
        <v>1.4999999999999999E-2</v>
      </c>
      <c r="F47" s="36">
        <f t="shared" si="0"/>
        <v>33.036357599999995</v>
      </c>
    </row>
    <row r="48" spans="1:8" x14ac:dyDescent="0.25">
      <c r="A48" s="14" t="s">
        <v>7</v>
      </c>
      <c r="B48" s="218" t="s">
        <v>34</v>
      </c>
      <c r="C48" s="219"/>
      <c r="D48" s="220"/>
      <c r="E48" s="4">
        <v>0.01</v>
      </c>
      <c r="F48" s="36">
        <f t="shared" si="0"/>
        <v>22.024238399999998</v>
      </c>
    </row>
    <row r="49" spans="1:8" x14ac:dyDescent="0.25">
      <c r="A49" s="14" t="s">
        <v>8</v>
      </c>
      <c r="B49" s="218" t="s">
        <v>18</v>
      </c>
      <c r="C49" s="219"/>
      <c r="D49" s="220"/>
      <c r="E49" s="4">
        <v>6.0000000000000001E-3</v>
      </c>
      <c r="F49" s="36">
        <f t="shared" si="0"/>
        <v>13.214543040000001</v>
      </c>
    </row>
    <row r="50" spans="1:8" x14ac:dyDescent="0.25">
      <c r="A50" s="14" t="s">
        <v>9</v>
      </c>
      <c r="B50" s="218" t="s">
        <v>15</v>
      </c>
      <c r="C50" s="219"/>
      <c r="D50" s="220"/>
      <c r="E50" s="4">
        <v>2E-3</v>
      </c>
      <c r="F50" s="36">
        <f t="shared" si="0"/>
        <v>4.4048476799999996</v>
      </c>
    </row>
    <row r="51" spans="1:8" x14ac:dyDescent="0.25">
      <c r="A51" s="14" t="s">
        <v>10</v>
      </c>
      <c r="B51" s="218" t="s">
        <v>17</v>
      </c>
      <c r="C51" s="219"/>
      <c r="D51" s="220"/>
      <c r="E51" s="4">
        <v>0.08</v>
      </c>
      <c r="F51" s="36">
        <f t="shared" si="0"/>
        <v>176.19390719999998</v>
      </c>
    </row>
    <row r="52" spans="1:8" x14ac:dyDescent="0.25">
      <c r="A52" s="224" t="s">
        <v>19</v>
      </c>
      <c r="B52" s="213"/>
      <c r="C52" s="213"/>
      <c r="D52" s="225"/>
      <c r="E52" s="23">
        <f>SUM(E43:E51)</f>
        <v>0.36800000000000005</v>
      </c>
      <c r="F52" s="30">
        <f>SUM(F43:F51)</f>
        <v>810.4919731199999</v>
      </c>
    </row>
    <row r="53" spans="1:8" s="76" customFormat="1" ht="5.25" x14ac:dyDescent="0.25">
      <c r="A53" s="74"/>
      <c r="B53" s="75"/>
      <c r="C53" s="75"/>
      <c r="D53" s="75"/>
      <c r="F53" s="77"/>
      <c r="H53" s="83"/>
    </row>
    <row r="54" spans="1:8" x14ac:dyDescent="0.25">
      <c r="A54" s="55" t="s">
        <v>35</v>
      </c>
      <c r="B54" s="224" t="s">
        <v>11</v>
      </c>
      <c r="C54" s="225"/>
      <c r="D54" s="63" t="s">
        <v>101</v>
      </c>
      <c r="E54" s="65" t="s">
        <v>102</v>
      </c>
      <c r="F54" s="24" t="s">
        <v>6</v>
      </c>
    </row>
    <row r="55" spans="1:8" x14ac:dyDescent="0.25">
      <c r="A55" s="14" t="s">
        <v>0</v>
      </c>
      <c r="B55" s="218" t="s">
        <v>109</v>
      </c>
      <c r="C55" s="220"/>
      <c r="D55" s="8">
        <v>21</v>
      </c>
      <c r="E55" s="90">
        <v>4.75</v>
      </c>
      <c r="F55" s="25">
        <f>(D55*E55*2)-(0.06*F26)</f>
        <v>89.772000000000006</v>
      </c>
      <c r="G55" s="78"/>
    </row>
    <row r="56" spans="1:8" x14ac:dyDescent="0.25">
      <c r="A56" s="12" t="s">
        <v>1</v>
      </c>
      <c r="B56" s="228" t="s">
        <v>97</v>
      </c>
      <c r="C56" s="232"/>
      <c r="D56" s="68">
        <v>21</v>
      </c>
      <c r="E56" s="90">
        <v>23.55</v>
      </c>
      <c r="F56" s="26">
        <f>(D56*E56)*0.9</f>
        <v>445.09500000000003</v>
      </c>
    </row>
    <row r="57" spans="1:8" x14ac:dyDescent="0.25">
      <c r="A57" s="14" t="s">
        <v>2</v>
      </c>
      <c r="B57" s="218" t="s">
        <v>36</v>
      </c>
      <c r="C57" s="219"/>
      <c r="D57" s="219"/>
      <c r="E57" s="220"/>
      <c r="F57" s="27">
        <v>50.9</v>
      </c>
    </row>
    <row r="58" spans="1:8" x14ac:dyDescent="0.25">
      <c r="A58" s="14" t="s">
        <v>3</v>
      </c>
      <c r="B58" s="218" t="s">
        <v>60</v>
      </c>
      <c r="C58" s="219"/>
      <c r="D58" s="219"/>
      <c r="E58" s="220"/>
      <c r="F58" s="27">
        <v>0</v>
      </c>
    </row>
    <row r="59" spans="1:8" x14ac:dyDescent="0.25">
      <c r="A59" s="14" t="s">
        <v>7</v>
      </c>
      <c r="B59" s="218" t="s">
        <v>61</v>
      </c>
      <c r="C59" s="219"/>
      <c r="D59" s="219"/>
      <c r="E59" s="220"/>
      <c r="F59" s="27"/>
    </row>
    <row r="60" spans="1:8" x14ac:dyDescent="0.25">
      <c r="A60" s="14" t="s">
        <v>8</v>
      </c>
      <c r="B60" s="218" t="s">
        <v>166</v>
      </c>
      <c r="C60" s="219"/>
      <c r="D60" s="219"/>
      <c r="E60" s="220"/>
      <c r="F60" s="28">
        <v>130</v>
      </c>
    </row>
    <row r="61" spans="1:8" x14ac:dyDescent="0.25">
      <c r="A61" s="212" t="s">
        <v>19</v>
      </c>
      <c r="B61" s="213"/>
      <c r="C61" s="213"/>
      <c r="D61" s="213"/>
      <c r="E61" s="106"/>
      <c r="F61" s="30">
        <f>SUM(F55:F60)</f>
        <v>715.76700000000005</v>
      </c>
    </row>
    <row r="62" spans="1:8" s="76" customFormat="1" ht="5.25" x14ac:dyDescent="0.25">
      <c r="A62" s="74"/>
      <c r="B62" s="75"/>
      <c r="C62" s="75"/>
      <c r="D62" s="75"/>
      <c r="F62" s="77"/>
      <c r="H62" s="83"/>
    </row>
    <row r="63" spans="1:8" ht="15" customHeight="1" x14ac:dyDescent="0.25">
      <c r="A63" s="66">
        <v>2</v>
      </c>
      <c r="B63" s="224" t="s">
        <v>62</v>
      </c>
      <c r="C63" s="213"/>
      <c r="D63" s="213"/>
      <c r="E63" s="225"/>
      <c r="F63" s="22" t="s">
        <v>6</v>
      </c>
    </row>
    <row r="64" spans="1:8" x14ac:dyDescent="0.25">
      <c r="A64" s="13" t="s">
        <v>28</v>
      </c>
      <c r="B64" s="228" t="s">
        <v>29</v>
      </c>
      <c r="C64" s="229"/>
      <c r="D64" s="229"/>
      <c r="E64" s="229"/>
      <c r="F64" s="37">
        <f>F40</f>
        <v>373.62383999999997</v>
      </c>
    </row>
    <row r="65" spans="1:45" s="20" customFormat="1" x14ac:dyDescent="0.25">
      <c r="A65" s="13" t="s">
        <v>32</v>
      </c>
      <c r="B65" s="218" t="s">
        <v>33</v>
      </c>
      <c r="C65" s="219"/>
      <c r="D65" s="219"/>
      <c r="E65" s="219"/>
      <c r="F65" s="37">
        <f>F52</f>
        <v>810.4919731199999</v>
      </c>
      <c r="G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  <c r="AF65" s="70"/>
      <c r="AG65" s="70"/>
      <c r="AH65" s="70"/>
      <c r="AI65" s="70"/>
      <c r="AJ65" s="70"/>
      <c r="AK65" s="70"/>
      <c r="AL65" s="70"/>
      <c r="AM65" s="70"/>
      <c r="AN65" s="70"/>
      <c r="AO65" s="70"/>
      <c r="AP65" s="70"/>
      <c r="AQ65" s="70"/>
      <c r="AR65" s="70"/>
      <c r="AS65" s="70"/>
    </row>
    <row r="66" spans="1:45" s="20" customFormat="1" x14ac:dyDescent="0.25">
      <c r="A66" s="13" t="s">
        <v>35</v>
      </c>
      <c r="B66" s="218" t="s">
        <v>11</v>
      </c>
      <c r="C66" s="219"/>
      <c r="D66" s="219"/>
      <c r="E66" s="219"/>
      <c r="F66" s="37">
        <f>F61</f>
        <v>715.76700000000005</v>
      </c>
      <c r="G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  <c r="AC66" s="70"/>
      <c r="AD66" s="70"/>
      <c r="AE66" s="70"/>
      <c r="AF66" s="70"/>
      <c r="AG66" s="70"/>
      <c r="AH66" s="70"/>
      <c r="AI66" s="70"/>
      <c r="AJ66" s="70"/>
      <c r="AK66" s="70"/>
      <c r="AL66" s="70"/>
      <c r="AM66" s="70"/>
      <c r="AN66" s="70"/>
      <c r="AO66" s="70"/>
      <c r="AP66" s="70"/>
      <c r="AQ66" s="70"/>
      <c r="AR66" s="70"/>
      <c r="AS66" s="70"/>
    </row>
    <row r="67" spans="1:45" s="20" customFormat="1" ht="15.75" thickBot="1" x14ac:dyDescent="0.3">
      <c r="A67" s="210" t="s">
        <v>19</v>
      </c>
      <c r="B67" s="211"/>
      <c r="C67" s="211"/>
      <c r="D67" s="211"/>
      <c r="E67" s="104"/>
      <c r="F67" s="33">
        <f>SUM(F64:F66)</f>
        <v>1899.88281312</v>
      </c>
      <c r="G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/>
      <c r="AD67" s="70"/>
      <c r="AE67" s="70"/>
      <c r="AF67" s="70"/>
      <c r="AG67" s="70"/>
      <c r="AH67" s="70"/>
      <c r="AI67" s="70"/>
      <c r="AJ67" s="70"/>
      <c r="AK67" s="70"/>
      <c r="AL67" s="70"/>
      <c r="AM67" s="70"/>
      <c r="AN67" s="70"/>
      <c r="AO67" s="70"/>
      <c r="AP67" s="70"/>
      <c r="AQ67" s="70"/>
      <c r="AR67" s="70"/>
      <c r="AS67" s="70"/>
    </row>
    <row r="68" spans="1:45" s="20" customFormat="1" ht="15.75" thickBot="1" x14ac:dyDescent="0.3">
      <c r="A68" s="70"/>
      <c r="B68" s="70"/>
      <c r="C68" s="70"/>
      <c r="D68" s="70"/>
      <c r="E68" s="70"/>
      <c r="F68" s="70"/>
      <c r="G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70"/>
      <c r="AC68" s="70"/>
      <c r="AD68" s="70"/>
      <c r="AE68" s="70"/>
      <c r="AF68" s="70"/>
      <c r="AG68" s="70"/>
      <c r="AH68" s="70"/>
      <c r="AI68" s="70"/>
      <c r="AJ68" s="70"/>
      <c r="AK68" s="70"/>
      <c r="AL68" s="70"/>
      <c r="AM68" s="70"/>
      <c r="AN68" s="70"/>
      <c r="AO68" s="70"/>
      <c r="AP68" s="70"/>
      <c r="AQ68" s="70"/>
      <c r="AR68" s="70"/>
      <c r="AS68" s="70"/>
    </row>
    <row r="69" spans="1:45" s="20" customFormat="1" ht="14.45" customHeight="1" x14ac:dyDescent="0.25">
      <c r="A69" s="227" t="s">
        <v>43</v>
      </c>
      <c r="B69" s="222"/>
      <c r="C69" s="222"/>
      <c r="D69" s="222"/>
      <c r="E69" s="222"/>
      <c r="F69" s="223"/>
      <c r="G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0"/>
      <c r="AD69" s="70"/>
      <c r="AE69" s="70"/>
      <c r="AF69" s="70"/>
      <c r="AG69" s="70"/>
      <c r="AH69" s="70"/>
      <c r="AI69" s="70"/>
      <c r="AJ69" s="70"/>
      <c r="AK69" s="70"/>
      <c r="AL69" s="70"/>
      <c r="AM69" s="70"/>
      <c r="AN69" s="70"/>
      <c r="AO69" s="70"/>
      <c r="AP69" s="70"/>
      <c r="AQ69" s="70"/>
      <c r="AR69" s="70"/>
      <c r="AS69" s="70"/>
    </row>
    <row r="70" spans="1:45" s="20" customFormat="1" ht="14.45" customHeight="1" x14ac:dyDescent="0.25">
      <c r="A70" s="65">
        <v>3</v>
      </c>
      <c r="B70" s="224" t="s">
        <v>21</v>
      </c>
      <c r="C70" s="213"/>
      <c r="D70" s="225"/>
      <c r="E70" s="65" t="s">
        <v>56</v>
      </c>
      <c r="F70" s="22" t="s">
        <v>6</v>
      </c>
      <c r="G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  <c r="AG70" s="70"/>
      <c r="AH70" s="70"/>
      <c r="AI70" s="70"/>
      <c r="AJ70" s="70"/>
      <c r="AK70" s="70"/>
      <c r="AL70" s="70"/>
      <c r="AM70" s="70"/>
      <c r="AN70" s="70"/>
      <c r="AO70" s="70"/>
      <c r="AP70" s="70"/>
      <c r="AQ70" s="70"/>
      <c r="AR70" s="70"/>
      <c r="AS70" s="70"/>
    </row>
    <row r="71" spans="1:45" s="20" customFormat="1" ht="14.45" customHeight="1" x14ac:dyDescent="0.25">
      <c r="A71" s="15" t="s">
        <v>0</v>
      </c>
      <c r="B71" s="49" t="s">
        <v>37</v>
      </c>
      <c r="C71" s="49"/>
      <c r="D71" s="49"/>
      <c r="E71" s="4">
        <v>4.1999999999999997E-3</v>
      </c>
      <c r="F71" s="34">
        <f>E71*$F$32</f>
        <v>7.6809599999999989</v>
      </c>
      <c r="G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  <c r="AB71" s="70"/>
      <c r="AC71" s="70"/>
      <c r="AD71" s="70"/>
      <c r="AE71" s="70"/>
      <c r="AF71" s="70"/>
      <c r="AG71" s="70"/>
      <c r="AH71" s="70"/>
      <c r="AI71" s="70"/>
      <c r="AJ71" s="70"/>
      <c r="AK71" s="70"/>
      <c r="AL71" s="70"/>
      <c r="AM71" s="70"/>
      <c r="AN71" s="70"/>
      <c r="AO71" s="70"/>
      <c r="AP71" s="70"/>
      <c r="AQ71" s="70"/>
      <c r="AR71" s="70"/>
      <c r="AS71" s="70"/>
    </row>
    <row r="72" spans="1:45" s="20" customFormat="1" ht="14.45" customHeight="1" x14ac:dyDescent="0.25">
      <c r="A72" s="52" t="s">
        <v>1</v>
      </c>
      <c r="B72" s="218" t="s">
        <v>38</v>
      </c>
      <c r="C72" s="219"/>
      <c r="D72" s="219"/>
      <c r="E72" s="54">
        <f>E51*E71</f>
        <v>3.3599999999999998E-4</v>
      </c>
      <c r="F72" s="34">
        <f t="shared" ref="F72:F76" si="1">E72*$F$32</f>
        <v>0.61447679999999993</v>
      </c>
      <c r="G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  <c r="AB72" s="70"/>
      <c r="AC72" s="70"/>
      <c r="AD72" s="70"/>
      <c r="AE72" s="70"/>
      <c r="AF72" s="70"/>
      <c r="AG72" s="70"/>
      <c r="AH72" s="70"/>
      <c r="AI72" s="70"/>
      <c r="AJ72" s="70"/>
      <c r="AK72" s="70"/>
      <c r="AL72" s="70"/>
      <c r="AM72" s="70"/>
      <c r="AN72" s="70"/>
      <c r="AO72" s="70"/>
      <c r="AP72" s="70"/>
      <c r="AQ72" s="70"/>
      <c r="AR72" s="70"/>
      <c r="AS72" s="70"/>
    </row>
    <row r="73" spans="1:45" s="20" customFormat="1" ht="14.45" customHeight="1" x14ac:dyDescent="0.25">
      <c r="A73" s="15" t="s">
        <v>2</v>
      </c>
      <c r="B73" s="218" t="s">
        <v>41</v>
      </c>
      <c r="C73" s="219"/>
      <c r="D73" s="219"/>
      <c r="E73" s="4">
        <v>3.44E-2</v>
      </c>
      <c r="F73" s="34">
        <f t="shared" si="1"/>
        <v>62.910719999999998</v>
      </c>
      <c r="G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  <c r="AB73" s="70"/>
      <c r="AC73" s="70"/>
      <c r="AD73" s="70"/>
      <c r="AE73" s="70"/>
      <c r="AF73" s="70"/>
      <c r="AG73" s="70"/>
      <c r="AH73" s="70"/>
      <c r="AI73" s="70"/>
      <c r="AJ73" s="70"/>
      <c r="AK73" s="70"/>
      <c r="AL73" s="70"/>
      <c r="AM73" s="70"/>
      <c r="AN73" s="70"/>
      <c r="AO73" s="70"/>
      <c r="AP73" s="70"/>
      <c r="AQ73" s="70"/>
      <c r="AR73" s="70"/>
      <c r="AS73" s="70"/>
    </row>
    <row r="74" spans="1:45" s="20" customFormat="1" ht="14.45" customHeight="1" x14ac:dyDescent="0.25">
      <c r="A74" s="52" t="s">
        <v>3</v>
      </c>
      <c r="B74" s="218" t="s">
        <v>42</v>
      </c>
      <c r="C74" s="219"/>
      <c r="D74" s="219"/>
      <c r="E74" s="54">
        <v>1.9400000000000001E-2</v>
      </c>
      <c r="F74" s="34">
        <f t="shared" si="1"/>
        <v>35.478720000000003</v>
      </c>
      <c r="G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0"/>
      <c r="AC74" s="70"/>
      <c r="AD74" s="70"/>
      <c r="AE74" s="70"/>
      <c r="AF74" s="70"/>
      <c r="AG74" s="70"/>
      <c r="AH74" s="70"/>
      <c r="AI74" s="70"/>
      <c r="AJ74" s="70"/>
      <c r="AK74" s="70"/>
      <c r="AL74" s="70"/>
      <c r="AM74" s="70"/>
      <c r="AN74" s="70"/>
      <c r="AO74" s="70"/>
      <c r="AP74" s="70"/>
      <c r="AQ74" s="70"/>
      <c r="AR74" s="70"/>
      <c r="AS74" s="70"/>
    </row>
    <row r="75" spans="1:45" s="20" customFormat="1" ht="14.45" customHeight="1" x14ac:dyDescent="0.25">
      <c r="A75" s="15" t="s">
        <v>7</v>
      </c>
      <c r="B75" s="218" t="s">
        <v>39</v>
      </c>
      <c r="C75" s="219"/>
      <c r="D75" s="219"/>
      <c r="E75" s="4">
        <f>E52*E74</f>
        <v>7.1392000000000009E-3</v>
      </c>
      <c r="F75" s="34">
        <f t="shared" si="1"/>
        <v>13.056168960000001</v>
      </c>
      <c r="G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70"/>
      <c r="AI75" s="70"/>
      <c r="AJ75" s="70"/>
      <c r="AK75" s="70"/>
      <c r="AL75" s="70"/>
      <c r="AM75" s="70"/>
      <c r="AN75" s="70"/>
      <c r="AO75" s="70"/>
      <c r="AP75" s="70"/>
      <c r="AQ75" s="70"/>
      <c r="AR75" s="70"/>
      <c r="AS75" s="70"/>
    </row>
    <row r="76" spans="1:45" s="20" customFormat="1" ht="14.45" customHeight="1" x14ac:dyDescent="0.25">
      <c r="A76" s="15" t="s">
        <v>8</v>
      </c>
      <c r="B76" s="218" t="s">
        <v>40</v>
      </c>
      <c r="C76" s="219"/>
      <c r="D76" s="219"/>
      <c r="E76" s="4">
        <v>6.2E-4</v>
      </c>
      <c r="F76" s="34">
        <f t="shared" si="1"/>
        <v>1.133856</v>
      </c>
      <c r="G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  <c r="AB76" s="70"/>
      <c r="AC76" s="70"/>
      <c r="AD76" s="70"/>
      <c r="AE76" s="70"/>
      <c r="AF76" s="70"/>
      <c r="AG76" s="70"/>
      <c r="AH76" s="70"/>
      <c r="AI76" s="70"/>
      <c r="AJ76" s="70"/>
      <c r="AK76" s="70"/>
      <c r="AL76" s="70"/>
      <c r="AM76" s="70"/>
      <c r="AN76" s="70"/>
      <c r="AO76" s="70"/>
      <c r="AP76" s="70"/>
      <c r="AQ76" s="70"/>
      <c r="AR76" s="70"/>
      <c r="AS76" s="70"/>
    </row>
    <row r="77" spans="1:45" s="20" customFormat="1" ht="14.45" customHeight="1" thickBot="1" x14ac:dyDescent="0.3">
      <c r="A77" s="226" t="s">
        <v>19</v>
      </c>
      <c r="B77" s="211"/>
      <c r="C77" s="211"/>
      <c r="D77" s="211"/>
      <c r="E77" s="50">
        <f>SUM(E71:E76)</f>
        <v>6.6095199999999993E-2</v>
      </c>
      <c r="F77" s="35">
        <f>SUM(F71:F76)</f>
        <v>120.87490176000001</v>
      </c>
      <c r="G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70"/>
      <c r="AS77" s="70"/>
    </row>
    <row r="78" spans="1:45" s="20" customFormat="1" ht="14.45" customHeight="1" thickBot="1" x14ac:dyDescent="0.3">
      <c r="A78" s="3"/>
      <c r="B78" s="7"/>
      <c r="C78" s="7"/>
      <c r="D78" s="7"/>
      <c r="E78" s="9"/>
      <c r="F78" s="10"/>
      <c r="G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  <c r="AH78" s="70"/>
      <c r="AI78" s="70"/>
      <c r="AJ78" s="70"/>
      <c r="AK78" s="70"/>
      <c r="AL78" s="70"/>
      <c r="AM78" s="70"/>
      <c r="AN78" s="70"/>
      <c r="AO78" s="70"/>
      <c r="AP78" s="70"/>
      <c r="AQ78" s="70"/>
      <c r="AR78" s="70"/>
      <c r="AS78" s="70"/>
    </row>
    <row r="79" spans="1:45" s="20" customFormat="1" ht="14.45" customHeight="1" x14ac:dyDescent="0.25">
      <c r="A79" s="221" t="s">
        <v>150</v>
      </c>
      <c r="B79" s="222"/>
      <c r="C79" s="222"/>
      <c r="D79" s="222"/>
      <c r="E79" s="222"/>
      <c r="F79" s="223"/>
      <c r="G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  <c r="AB79" s="70"/>
      <c r="AC79" s="70"/>
      <c r="AD79" s="70"/>
      <c r="AE79" s="70"/>
      <c r="AF79" s="70"/>
      <c r="AG79" s="70"/>
      <c r="AH79" s="70"/>
      <c r="AI79" s="70"/>
      <c r="AJ79" s="70"/>
      <c r="AK79" s="70"/>
      <c r="AL79" s="70"/>
      <c r="AM79" s="70"/>
      <c r="AN79" s="70"/>
      <c r="AO79" s="70"/>
      <c r="AP79" s="70"/>
      <c r="AQ79" s="70"/>
      <c r="AR79" s="70"/>
      <c r="AS79" s="70"/>
    </row>
    <row r="80" spans="1:45" s="20" customFormat="1" ht="14.45" customHeight="1" x14ac:dyDescent="0.25">
      <c r="A80" s="66" t="s">
        <v>13</v>
      </c>
      <c r="B80" s="224" t="s">
        <v>151</v>
      </c>
      <c r="C80" s="213"/>
      <c r="D80" s="225"/>
      <c r="E80" s="65" t="s">
        <v>56</v>
      </c>
      <c r="F80" s="24" t="s">
        <v>6</v>
      </c>
      <c r="G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70"/>
      <c r="AD80" s="70"/>
      <c r="AE80" s="70"/>
      <c r="AF80" s="70"/>
      <c r="AG80" s="70"/>
      <c r="AH80" s="70"/>
      <c r="AI80" s="70"/>
      <c r="AJ80" s="70"/>
      <c r="AK80" s="70"/>
      <c r="AL80" s="70"/>
      <c r="AM80" s="70"/>
      <c r="AN80" s="70"/>
      <c r="AO80" s="70"/>
      <c r="AP80" s="70"/>
      <c r="AQ80" s="70"/>
      <c r="AR80" s="70"/>
      <c r="AS80" s="70"/>
    </row>
    <row r="81" spans="1:29" ht="14.45" customHeight="1" x14ac:dyDescent="0.2">
      <c r="A81" s="44" t="s">
        <v>0</v>
      </c>
      <c r="B81" s="218" t="s">
        <v>149</v>
      </c>
      <c r="C81" s="219"/>
      <c r="D81" s="219"/>
      <c r="E81" s="4">
        <v>8.3299999999999999E-2</v>
      </c>
      <c r="F81" s="48">
        <f>E81*$F$32</f>
        <v>152.33903999999998</v>
      </c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114"/>
      <c r="X81" s="114"/>
      <c r="Y81" s="114"/>
      <c r="Z81" s="114"/>
      <c r="AA81" s="114"/>
      <c r="AB81" s="114"/>
      <c r="AC81" s="114"/>
    </row>
    <row r="82" spans="1:29" ht="14.45" customHeight="1" x14ac:dyDescent="0.25">
      <c r="A82" s="44" t="s">
        <v>1</v>
      </c>
      <c r="B82" s="218" t="s">
        <v>46</v>
      </c>
      <c r="C82" s="219"/>
      <c r="D82" s="219"/>
      <c r="E82" s="4">
        <v>2.8E-3</v>
      </c>
      <c r="F82" s="48">
        <f t="shared" ref="F82:F85" si="2">E82*$F$32</f>
        <v>5.1206399999999999</v>
      </c>
      <c r="G82" s="143"/>
      <c r="H82" s="144"/>
      <c r="I82" s="144"/>
      <c r="J82" s="144"/>
      <c r="K82" s="144"/>
      <c r="L82" s="144"/>
      <c r="M82" s="144"/>
      <c r="N82" s="144"/>
      <c r="O82" s="144"/>
      <c r="P82" s="144"/>
      <c r="Q82" s="144"/>
      <c r="R82" s="144"/>
      <c r="S82" s="144"/>
      <c r="T82" s="144"/>
      <c r="U82" s="144"/>
      <c r="V82" s="144"/>
      <c r="W82" s="144"/>
      <c r="X82" s="144"/>
      <c r="Y82" s="144"/>
      <c r="Z82" s="144"/>
      <c r="AA82" s="144"/>
      <c r="AB82" s="144"/>
      <c r="AC82" s="144"/>
    </row>
    <row r="83" spans="1:29" ht="14.45" customHeight="1" x14ac:dyDescent="0.25">
      <c r="A83" s="44" t="s">
        <v>2</v>
      </c>
      <c r="B83" s="62" t="s">
        <v>78</v>
      </c>
      <c r="C83" s="132"/>
      <c r="D83" s="132"/>
      <c r="E83" s="4">
        <v>2.0000000000000001E-4</v>
      </c>
      <c r="F83" s="48">
        <f t="shared" si="2"/>
        <v>0.36576000000000003</v>
      </c>
      <c r="G83" s="143"/>
      <c r="H83" s="144"/>
      <c r="I83" s="144"/>
      <c r="J83" s="144"/>
      <c r="K83" s="144"/>
      <c r="L83" s="144"/>
      <c r="M83" s="144"/>
      <c r="N83" s="144"/>
      <c r="O83" s="144"/>
      <c r="P83" s="144"/>
      <c r="Q83" s="144"/>
      <c r="R83" s="144"/>
      <c r="S83" s="144"/>
      <c r="T83" s="144"/>
      <c r="U83" s="144"/>
      <c r="V83" s="144"/>
      <c r="W83" s="144"/>
      <c r="X83" s="144"/>
      <c r="Y83" s="144"/>
      <c r="Z83" s="144"/>
      <c r="AA83" s="144"/>
      <c r="AB83" s="144"/>
      <c r="AC83" s="144"/>
    </row>
    <row r="84" spans="1:29" ht="14.45" customHeight="1" x14ac:dyDescent="0.25">
      <c r="A84" s="44" t="s">
        <v>3</v>
      </c>
      <c r="B84" s="218" t="s">
        <v>47</v>
      </c>
      <c r="C84" s="219"/>
      <c r="D84" s="132"/>
      <c r="E84" s="4">
        <v>6.9999999999999999E-4</v>
      </c>
      <c r="F84" s="48">
        <f t="shared" si="2"/>
        <v>1.28016</v>
      </c>
      <c r="G84" s="143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/>
      <c r="U84" s="144"/>
      <c r="V84" s="144"/>
      <c r="W84" s="144"/>
      <c r="X84" s="144"/>
      <c r="Y84" s="144"/>
      <c r="Z84" s="144"/>
      <c r="AA84" s="144"/>
      <c r="AB84" s="144"/>
      <c r="AC84" s="144"/>
    </row>
    <row r="85" spans="1:29" ht="14.45" customHeight="1" x14ac:dyDescent="0.25">
      <c r="A85" s="44" t="s">
        <v>7</v>
      </c>
      <c r="B85" s="62" t="s">
        <v>49</v>
      </c>
      <c r="C85" s="132"/>
      <c r="D85" s="132"/>
      <c r="E85" s="4">
        <v>2.8999999999999998E-3</v>
      </c>
      <c r="F85" s="48">
        <f t="shared" si="2"/>
        <v>5.3035199999999998</v>
      </c>
      <c r="G85" s="130"/>
      <c r="H85" s="131"/>
      <c r="I85" s="131"/>
      <c r="J85" s="131"/>
      <c r="K85" s="131"/>
      <c r="L85" s="131"/>
      <c r="M85" s="131"/>
      <c r="N85" s="131"/>
      <c r="O85" s="131"/>
      <c r="P85" s="131"/>
      <c r="Q85" s="131"/>
      <c r="R85" s="131"/>
      <c r="S85" s="131"/>
      <c r="T85" s="131"/>
      <c r="U85" s="131"/>
      <c r="V85" s="131"/>
      <c r="W85" s="131"/>
      <c r="X85" s="131"/>
      <c r="Y85" s="131"/>
      <c r="Z85" s="131"/>
      <c r="AA85" s="131"/>
      <c r="AB85" s="131"/>
      <c r="AC85" s="131"/>
    </row>
    <row r="86" spans="1:29" ht="14.45" customHeight="1" x14ac:dyDescent="0.25">
      <c r="A86" s="14" t="s">
        <v>8</v>
      </c>
      <c r="B86" s="218" t="s">
        <v>48</v>
      </c>
      <c r="C86" s="219"/>
      <c r="D86" s="219"/>
      <c r="E86" s="4">
        <v>0</v>
      </c>
      <c r="F86" s="48">
        <v>0</v>
      </c>
      <c r="G86" s="143"/>
      <c r="H86" s="144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4"/>
      <c r="U86" s="144"/>
      <c r="V86" s="144"/>
      <c r="W86" s="144"/>
      <c r="X86" s="144"/>
      <c r="Y86" s="144"/>
      <c r="Z86" s="144"/>
      <c r="AA86" s="144"/>
      <c r="AB86" s="144"/>
      <c r="AC86" s="144"/>
    </row>
    <row r="87" spans="1:29" ht="14.45" customHeight="1" x14ac:dyDescent="0.25">
      <c r="A87" s="212" t="s">
        <v>19</v>
      </c>
      <c r="B87" s="213"/>
      <c r="C87" s="213"/>
      <c r="D87" s="213"/>
      <c r="E87" s="133">
        <f>SUM(E81:E86)</f>
        <v>8.9900000000000008E-2</v>
      </c>
      <c r="F87" s="53">
        <f>SUM(F81:F86)</f>
        <v>164.40911999999997</v>
      </c>
    </row>
    <row r="88" spans="1:29" s="76" customFormat="1" ht="5.25" x14ac:dyDescent="0.25">
      <c r="A88" s="74"/>
      <c r="B88" s="75"/>
      <c r="C88" s="75"/>
      <c r="D88" s="75"/>
      <c r="F88" s="77"/>
      <c r="H88" s="83"/>
    </row>
    <row r="89" spans="1:29" x14ac:dyDescent="0.25">
      <c r="A89" s="66" t="s">
        <v>20</v>
      </c>
      <c r="B89" s="224" t="s">
        <v>50</v>
      </c>
      <c r="C89" s="213"/>
      <c r="D89" s="225"/>
      <c r="E89" s="65" t="s">
        <v>56</v>
      </c>
      <c r="F89" s="24" t="s">
        <v>6</v>
      </c>
    </row>
    <row r="90" spans="1:29" x14ac:dyDescent="0.25">
      <c r="A90" s="44" t="s">
        <v>0</v>
      </c>
      <c r="B90" s="218" t="s">
        <v>51</v>
      </c>
      <c r="C90" s="219"/>
      <c r="D90" s="219"/>
      <c r="E90" s="4">
        <v>0</v>
      </c>
      <c r="F90" s="48">
        <f>E90*F32</f>
        <v>0</v>
      </c>
    </row>
    <row r="91" spans="1:29" x14ac:dyDescent="0.25">
      <c r="A91" s="212" t="s">
        <v>19</v>
      </c>
      <c r="B91" s="213"/>
      <c r="C91" s="213"/>
      <c r="D91" s="213"/>
      <c r="E91" s="106"/>
      <c r="F91" s="30">
        <f>SUM(F90)</f>
        <v>0</v>
      </c>
    </row>
    <row r="92" spans="1:29" s="76" customFormat="1" ht="5.25" x14ac:dyDescent="0.25">
      <c r="A92" s="74"/>
      <c r="B92" s="75"/>
      <c r="C92" s="75"/>
      <c r="D92" s="75"/>
      <c r="F92" s="77"/>
      <c r="H92" s="83"/>
    </row>
    <row r="93" spans="1:29" ht="15" customHeight="1" x14ac:dyDescent="0.25">
      <c r="A93" s="66">
        <v>4</v>
      </c>
      <c r="B93" s="224" t="s">
        <v>63</v>
      </c>
      <c r="C93" s="213"/>
      <c r="D93" s="213"/>
      <c r="E93" s="225"/>
      <c r="F93" s="22" t="s">
        <v>6</v>
      </c>
    </row>
    <row r="94" spans="1:29" x14ac:dyDescent="0.25">
      <c r="A94" s="13" t="s">
        <v>13</v>
      </c>
      <c r="B94" s="228" t="s">
        <v>45</v>
      </c>
      <c r="C94" s="229"/>
      <c r="D94" s="229"/>
      <c r="E94" s="232"/>
      <c r="F94" s="32">
        <f>F87</f>
        <v>164.40911999999997</v>
      </c>
    </row>
    <row r="95" spans="1:29" x14ac:dyDescent="0.25">
      <c r="A95" s="13" t="s">
        <v>20</v>
      </c>
      <c r="B95" s="228" t="s">
        <v>50</v>
      </c>
      <c r="C95" s="229"/>
      <c r="D95" s="229"/>
      <c r="E95" s="229"/>
      <c r="F95" s="32">
        <f>F91</f>
        <v>0</v>
      </c>
    </row>
    <row r="96" spans="1:29" ht="15.75" thickBot="1" x14ac:dyDescent="0.3">
      <c r="A96" s="210" t="s">
        <v>19</v>
      </c>
      <c r="B96" s="211"/>
      <c r="C96" s="211"/>
      <c r="D96" s="211"/>
      <c r="E96" s="104"/>
      <c r="F96" s="38">
        <f>SUM(F94:F95)</f>
        <v>164.40911999999997</v>
      </c>
    </row>
    <row r="97" spans="1:45" ht="15.75" thickBot="1" x14ac:dyDescent="0.3">
      <c r="A97" s="84"/>
      <c r="B97" s="84"/>
      <c r="C97" s="84"/>
      <c r="D97" s="84"/>
      <c r="E97" s="87"/>
      <c r="F97" s="87"/>
    </row>
    <row r="98" spans="1:45" s="79" customFormat="1" x14ac:dyDescent="0.25">
      <c r="A98" s="221" t="s">
        <v>52</v>
      </c>
      <c r="B98" s="233"/>
      <c r="C98" s="233"/>
      <c r="D98" s="233"/>
      <c r="E98" s="233"/>
      <c r="F98" s="223"/>
      <c r="G98" s="70"/>
      <c r="H98" s="20"/>
      <c r="I98" s="70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0"/>
      <c r="AB98" s="70"/>
      <c r="AC98" s="70"/>
      <c r="AD98" s="70"/>
      <c r="AE98" s="70"/>
      <c r="AF98" s="70"/>
      <c r="AG98" s="70"/>
      <c r="AH98" s="70"/>
      <c r="AI98" s="70"/>
      <c r="AJ98" s="70"/>
      <c r="AK98" s="70"/>
      <c r="AL98" s="70"/>
      <c r="AM98" s="70"/>
      <c r="AN98" s="70"/>
      <c r="AO98" s="70"/>
      <c r="AP98" s="70"/>
      <c r="AQ98" s="70"/>
      <c r="AR98" s="70"/>
      <c r="AS98" s="70"/>
    </row>
    <row r="99" spans="1:45" x14ac:dyDescent="0.25">
      <c r="A99" s="55">
        <v>5</v>
      </c>
      <c r="B99" s="224" t="s">
        <v>103</v>
      </c>
      <c r="C99" s="213"/>
      <c r="D99" s="213"/>
      <c r="E99" s="225"/>
      <c r="F99" s="22" t="s">
        <v>6</v>
      </c>
    </row>
    <row r="100" spans="1:45" x14ac:dyDescent="0.25">
      <c r="A100" s="14" t="s">
        <v>0</v>
      </c>
      <c r="B100" s="218" t="s">
        <v>12</v>
      </c>
      <c r="C100" s="219"/>
      <c r="D100" s="219"/>
      <c r="E100" s="220"/>
      <c r="F100" s="37">
        <v>43.02</v>
      </c>
    </row>
    <row r="101" spans="1:45" x14ac:dyDescent="0.25">
      <c r="A101" s="14" t="s">
        <v>2</v>
      </c>
      <c r="B101" s="218" t="s">
        <v>114</v>
      </c>
      <c r="C101" s="219"/>
      <c r="D101" s="219"/>
      <c r="E101" s="220"/>
      <c r="F101" s="37">
        <v>0</v>
      </c>
    </row>
    <row r="102" spans="1:45" x14ac:dyDescent="0.25">
      <c r="A102" s="14" t="s">
        <v>3</v>
      </c>
      <c r="B102" s="218" t="s">
        <v>122</v>
      </c>
      <c r="C102" s="219"/>
      <c r="D102" s="219"/>
      <c r="E102" s="220"/>
      <c r="F102" s="37">
        <v>0</v>
      </c>
    </row>
    <row r="103" spans="1:45" ht="15.75" thickBot="1" x14ac:dyDescent="0.3">
      <c r="A103" s="210" t="s">
        <v>19</v>
      </c>
      <c r="B103" s="211"/>
      <c r="C103" s="211"/>
      <c r="D103" s="211"/>
      <c r="E103" s="105"/>
      <c r="F103" s="38">
        <f>SUM(F100:F102)</f>
        <v>43.02</v>
      </c>
    </row>
    <row r="104" spans="1:45" ht="15.75" thickBot="1" x14ac:dyDescent="0.3">
      <c r="A104" s="234"/>
      <c r="B104" s="234"/>
      <c r="C104" s="234"/>
      <c r="D104" s="234"/>
      <c r="E104" s="234"/>
      <c r="F104" s="234"/>
    </row>
    <row r="105" spans="1:45" s="80" customFormat="1" x14ac:dyDescent="0.25">
      <c r="A105" s="221" t="s">
        <v>53</v>
      </c>
      <c r="B105" s="222"/>
      <c r="C105" s="222"/>
      <c r="D105" s="222"/>
      <c r="E105" s="233"/>
      <c r="F105" s="223"/>
      <c r="H105" s="20"/>
    </row>
    <row r="106" spans="1:45" x14ac:dyDescent="0.25">
      <c r="A106" s="66">
        <v>6</v>
      </c>
      <c r="B106" s="266" t="s">
        <v>22</v>
      </c>
      <c r="C106" s="266"/>
      <c r="D106" s="266"/>
      <c r="E106" s="64" t="s">
        <v>56</v>
      </c>
      <c r="F106" s="22" t="s">
        <v>6</v>
      </c>
    </row>
    <row r="107" spans="1:45" x14ac:dyDescent="0.25">
      <c r="A107" s="44" t="s">
        <v>0</v>
      </c>
      <c r="B107" s="218" t="s">
        <v>23</v>
      </c>
      <c r="C107" s="219"/>
      <c r="D107" s="219"/>
      <c r="E107" s="4">
        <v>2.5000000000000001E-2</v>
      </c>
      <c r="F107" s="34">
        <f>E107*(F32+F67+F77+F96+F103)</f>
        <v>101.42467087199999</v>
      </c>
    </row>
    <row r="108" spans="1:45" x14ac:dyDescent="0.25">
      <c r="A108" s="44" t="s">
        <v>1</v>
      </c>
      <c r="B108" s="218" t="s">
        <v>25</v>
      </c>
      <c r="C108" s="219"/>
      <c r="D108" s="219"/>
      <c r="E108" s="4">
        <v>0.05</v>
      </c>
      <c r="F108" s="34">
        <f>E108*(F32+F67+F77+F96+F103+F107)</f>
        <v>207.92057528759997</v>
      </c>
    </row>
    <row r="109" spans="1:45" x14ac:dyDescent="0.25">
      <c r="A109" s="271" t="s">
        <v>71</v>
      </c>
      <c r="B109" s="272"/>
      <c r="C109" s="67"/>
      <c r="D109" s="67"/>
      <c r="E109" s="42">
        <f>SUM(E107:E108)</f>
        <v>7.5000000000000011E-2</v>
      </c>
      <c r="F109" s="39">
        <f>SUM(F107:F108)</f>
        <v>309.34524615959998</v>
      </c>
    </row>
    <row r="110" spans="1:45" s="76" customFormat="1" ht="5.25" x14ac:dyDescent="0.25">
      <c r="A110" s="74"/>
      <c r="B110" s="75"/>
      <c r="C110" s="75"/>
      <c r="D110" s="75"/>
      <c r="F110" s="77"/>
      <c r="H110" s="83"/>
    </row>
    <row r="111" spans="1:45" x14ac:dyDescent="0.25">
      <c r="A111" s="41" t="s">
        <v>2</v>
      </c>
      <c r="B111" s="273" t="s">
        <v>24</v>
      </c>
      <c r="C111" s="274"/>
      <c r="D111" s="274"/>
      <c r="E111" s="274"/>
      <c r="F111" s="275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31.068591709641378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143.39350019834481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238.98916699724137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268" t="s">
        <v>72</v>
      </c>
      <c r="B116" s="269"/>
      <c r="C116" s="269"/>
      <c r="D116" s="270"/>
      <c r="E116" s="42">
        <f>SUM(E112:E115)</f>
        <v>8.6499999999999994E-2</v>
      </c>
      <c r="F116" s="45">
        <f>SUM(F112:F115)</f>
        <v>413.45125890522752</v>
      </c>
    </row>
    <row r="117" spans="1:8" ht="15.75" thickBot="1" x14ac:dyDescent="0.3">
      <c r="A117" s="210" t="s">
        <v>19</v>
      </c>
      <c r="B117" s="211"/>
      <c r="C117" s="211"/>
      <c r="D117" s="267"/>
      <c r="E117" s="29">
        <f>E109+E116</f>
        <v>0.1615</v>
      </c>
      <c r="F117" s="35">
        <f>TRUNC(F109+F116,2)</f>
        <v>722.79</v>
      </c>
      <c r="G117" s="81"/>
    </row>
    <row r="118" spans="1:8" ht="15.75" thickBot="1" x14ac:dyDescent="0.3">
      <c r="A118" s="3"/>
      <c r="B118" s="84"/>
      <c r="C118" s="84"/>
      <c r="D118" s="84"/>
      <c r="E118" s="85"/>
      <c r="F118" s="86"/>
      <c r="G118" s="81"/>
    </row>
    <row r="119" spans="1:8" x14ac:dyDescent="0.25">
      <c r="A119" s="221" t="s">
        <v>69</v>
      </c>
      <c r="B119" s="233"/>
      <c r="C119" s="233"/>
      <c r="D119" s="233"/>
      <c r="E119" s="233"/>
      <c r="F119" s="223"/>
      <c r="G119" s="81"/>
    </row>
    <row r="120" spans="1:8" ht="15" customHeight="1" x14ac:dyDescent="0.25">
      <c r="A120" s="212" t="s">
        <v>79</v>
      </c>
      <c r="B120" s="213"/>
      <c r="C120" s="213"/>
      <c r="D120" s="213"/>
      <c r="E120" s="225"/>
      <c r="F120" s="22" t="s">
        <v>6</v>
      </c>
    </row>
    <row r="121" spans="1:8" s="80" customFormat="1" x14ac:dyDescent="0.25">
      <c r="A121" s="13" t="s">
        <v>0</v>
      </c>
      <c r="B121" s="218" t="s">
        <v>26</v>
      </c>
      <c r="C121" s="219"/>
      <c r="D121" s="219"/>
      <c r="E121" s="220"/>
      <c r="F121" s="37">
        <f>F32</f>
        <v>1828.8</v>
      </c>
      <c r="H121" s="20"/>
    </row>
    <row r="122" spans="1:8" x14ac:dyDescent="0.25">
      <c r="A122" s="13" t="s">
        <v>1</v>
      </c>
      <c r="B122" s="218" t="s">
        <v>27</v>
      </c>
      <c r="C122" s="219"/>
      <c r="D122" s="219"/>
      <c r="E122" s="220"/>
      <c r="F122" s="37">
        <f>F67</f>
        <v>1899.88281312</v>
      </c>
    </row>
    <row r="123" spans="1:8" x14ac:dyDescent="0.25">
      <c r="A123" s="13" t="s">
        <v>2</v>
      </c>
      <c r="B123" s="218" t="s">
        <v>43</v>
      </c>
      <c r="C123" s="219"/>
      <c r="D123" s="219"/>
      <c r="E123" s="220"/>
      <c r="F123" s="37">
        <f>F77</f>
        <v>120.87490176000001</v>
      </c>
    </row>
    <row r="124" spans="1:8" x14ac:dyDescent="0.25">
      <c r="A124" s="13" t="s">
        <v>3</v>
      </c>
      <c r="B124" s="218" t="s">
        <v>44</v>
      </c>
      <c r="C124" s="219"/>
      <c r="D124" s="219"/>
      <c r="E124" s="220"/>
      <c r="F124" s="37">
        <f>F96</f>
        <v>164.40911999999997</v>
      </c>
    </row>
    <row r="125" spans="1:8" x14ac:dyDescent="0.25">
      <c r="A125" s="13" t="s">
        <v>7</v>
      </c>
      <c r="B125" s="218" t="s">
        <v>52</v>
      </c>
      <c r="C125" s="219"/>
      <c r="D125" s="219"/>
      <c r="E125" s="220"/>
      <c r="F125" s="37">
        <f>F103</f>
        <v>43.02</v>
      </c>
    </row>
    <row r="126" spans="1:8" x14ac:dyDescent="0.25">
      <c r="A126" s="212" t="s">
        <v>70</v>
      </c>
      <c r="B126" s="213"/>
      <c r="C126" s="213"/>
      <c r="D126" s="213"/>
      <c r="E126" s="213"/>
      <c r="F126" s="40">
        <f>TRUNC(SUM(F121:F125),2)</f>
        <v>4056.98</v>
      </c>
      <c r="H126" s="6"/>
    </row>
    <row r="127" spans="1:8" x14ac:dyDescent="0.25">
      <c r="A127" s="13" t="s">
        <v>8</v>
      </c>
      <c r="B127" s="277" t="s">
        <v>53</v>
      </c>
      <c r="C127" s="277"/>
      <c r="D127" s="277"/>
      <c r="E127" s="277"/>
      <c r="F127" s="37">
        <f>F117</f>
        <v>722.79</v>
      </c>
    </row>
    <row r="128" spans="1:8" ht="15.75" thickBot="1" x14ac:dyDescent="0.3">
      <c r="A128" s="210" t="s">
        <v>73</v>
      </c>
      <c r="B128" s="211"/>
      <c r="C128" s="211"/>
      <c r="D128" s="211"/>
      <c r="E128" s="211"/>
      <c r="F128" s="38">
        <f>TRUNC(F126+F127,2)</f>
        <v>4779.7700000000004</v>
      </c>
      <c r="H128" s="6"/>
    </row>
    <row r="129" spans="1:45" ht="15.75" thickBot="1" x14ac:dyDescent="0.3">
      <c r="A129" s="84"/>
      <c r="B129" s="84"/>
      <c r="C129" s="84"/>
      <c r="D129" s="84"/>
      <c r="E129" s="84"/>
      <c r="F129" s="88"/>
      <c r="H129" s="70"/>
    </row>
    <row r="130" spans="1:45" s="79" customFormat="1" x14ac:dyDescent="0.25">
      <c r="A130" s="287" t="s">
        <v>89</v>
      </c>
      <c r="B130" s="288"/>
      <c r="C130" s="288"/>
      <c r="D130" s="288"/>
      <c r="E130" s="288"/>
      <c r="F130" s="288"/>
      <c r="G130" s="289"/>
      <c r="H130" s="70"/>
      <c r="I130" s="70"/>
      <c r="J130" s="70"/>
      <c r="K130" s="70"/>
      <c r="L130" s="70"/>
      <c r="M130" s="70"/>
      <c r="N130" s="70"/>
      <c r="O130" s="70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  <c r="AA130" s="70"/>
      <c r="AB130" s="70"/>
      <c r="AC130" s="70"/>
      <c r="AD130" s="70"/>
      <c r="AE130" s="70"/>
      <c r="AF130" s="70"/>
      <c r="AG130" s="70"/>
      <c r="AH130" s="70"/>
      <c r="AI130" s="70"/>
      <c r="AJ130" s="70"/>
      <c r="AK130" s="70"/>
      <c r="AL130" s="70"/>
      <c r="AM130" s="70"/>
      <c r="AN130" s="70"/>
      <c r="AO130" s="70"/>
      <c r="AP130" s="70"/>
      <c r="AQ130" s="70"/>
      <c r="AR130" s="70"/>
      <c r="AS130" s="70"/>
    </row>
    <row r="131" spans="1:45" s="79" customFormat="1" ht="60" x14ac:dyDescent="0.25">
      <c r="A131" s="58"/>
      <c r="B131" s="59" t="s">
        <v>90</v>
      </c>
      <c r="C131" s="60" t="s">
        <v>91</v>
      </c>
      <c r="D131" s="60" t="s">
        <v>92</v>
      </c>
      <c r="E131" s="56" t="s">
        <v>93</v>
      </c>
      <c r="F131" s="56" t="s">
        <v>94</v>
      </c>
      <c r="G131" s="57" t="s">
        <v>95</v>
      </c>
      <c r="H131" s="70"/>
      <c r="I131" s="70"/>
      <c r="J131" s="70"/>
      <c r="K131" s="70"/>
      <c r="L131" s="70"/>
      <c r="M131" s="70"/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  <c r="AA131" s="70"/>
      <c r="AB131" s="70"/>
      <c r="AC131" s="70"/>
      <c r="AD131" s="70"/>
      <c r="AE131" s="70"/>
      <c r="AF131" s="70"/>
      <c r="AG131" s="70"/>
      <c r="AH131" s="70"/>
      <c r="AI131" s="70"/>
      <c r="AJ131" s="70"/>
      <c r="AK131" s="70"/>
      <c r="AL131" s="70"/>
      <c r="AM131" s="70"/>
      <c r="AN131" s="70"/>
      <c r="AO131" s="70"/>
      <c r="AP131" s="70"/>
      <c r="AQ131" s="70"/>
      <c r="AR131" s="70"/>
      <c r="AS131" s="70"/>
    </row>
    <row r="132" spans="1:45" x14ac:dyDescent="0.25">
      <c r="A132" s="91" t="s">
        <v>100</v>
      </c>
      <c r="B132" s="92" t="e">
        <f>#REF!</f>
        <v>#REF!</v>
      </c>
      <c r="C132" s="93">
        <f>F128</f>
        <v>4779.7700000000004</v>
      </c>
      <c r="D132" s="94">
        <v>1</v>
      </c>
      <c r="E132" s="95">
        <f>C132*D132</f>
        <v>4779.7700000000004</v>
      </c>
      <c r="F132" s="96">
        <v>1</v>
      </c>
      <c r="G132" s="97">
        <f>TRUNC(E132*F132,2)</f>
        <v>4779.7700000000004</v>
      </c>
      <c r="H132" s="6"/>
    </row>
    <row r="133" spans="1:45" x14ac:dyDescent="0.25">
      <c r="A133" s="278" t="s">
        <v>96</v>
      </c>
      <c r="B133" s="279"/>
      <c r="C133" s="279"/>
      <c r="D133" s="279"/>
      <c r="E133" s="279"/>
      <c r="F133" s="280"/>
      <c r="G133" s="98">
        <f>G132</f>
        <v>4779.7700000000004</v>
      </c>
      <c r="H133" s="6"/>
    </row>
    <row r="134" spans="1:45" x14ac:dyDescent="0.25">
      <c r="A134" s="281" t="s">
        <v>108</v>
      </c>
      <c r="B134" s="282"/>
      <c r="C134" s="282"/>
      <c r="D134" s="282"/>
      <c r="E134" s="282"/>
      <c r="F134" s="283"/>
      <c r="G134" s="163">
        <f>TRUNC(G133*24,2)</f>
        <v>114714.48</v>
      </c>
      <c r="H134" s="6"/>
    </row>
    <row r="135" spans="1:45" ht="15.75" thickBot="1" x14ac:dyDescent="0.3">
      <c r="A135" s="284" t="s">
        <v>98</v>
      </c>
      <c r="B135" s="285"/>
      <c r="C135" s="285"/>
      <c r="D135" s="285"/>
      <c r="E135" s="285"/>
      <c r="F135" s="286"/>
      <c r="G135" s="99">
        <v>0</v>
      </c>
      <c r="H135" s="6"/>
    </row>
    <row r="136" spans="1:45" x14ac:dyDescent="0.25">
      <c r="A136" s="3"/>
      <c r="B136" s="84"/>
      <c r="C136" s="84"/>
      <c r="D136" s="84"/>
      <c r="E136" s="85"/>
      <c r="F136" s="86"/>
      <c r="G136" s="81"/>
      <c r="H136" s="70"/>
    </row>
    <row r="137" spans="1:45" x14ac:dyDescent="0.25">
      <c r="A137" s="199"/>
      <c r="B137" s="199"/>
      <c r="C137" s="199"/>
      <c r="F137" s="115"/>
      <c r="H137" s="70"/>
    </row>
    <row r="138" spans="1:45" x14ac:dyDescent="0.25">
      <c r="B138" s="276"/>
      <c r="C138" s="276"/>
      <c r="D138" s="276"/>
      <c r="E138" s="276"/>
      <c r="F138" s="276"/>
      <c r="H138" s="70"/>
    </row>
    <row r="139" spans="1:45" x14ac:dyDescent="0.25">
      <c r="B139" s="116"/>
      <c r="C139" s="116"/>
      <c r="D139" s="116"/>
      <c r="E139" s="116"/>
      <c r="F139" s="116"/>
      <c r="H139" s="70"/>
    </row>
    <row r="140" spans="1:45" ht="15.75" x14ac:dyDescent="0.25">
      <c r="A140" s="108"/>
      <c r="H140" s="70"/>
    </row>
    <row r="141" spans="1:45" ht="15.75" x14ac:dyDescent="0.25">
      <c r="A141" s="108"/>
      <c r="H141" s="70"/>
    </row>
    <row r="142" spans="1:45" x14ac:dyDescent="0.2">
      <c r="A142" s="109"/>
      <c r="B142" s="82"/>
      <c r="C142" s="82"/>
      <c r="D142" s="82"/>
      <c r="H142" s="70"/>
    </row>
    <row r="143" spans="1:45" x14ac:dyDescent="0.25">
      <c r="A143" s="110"/>
      <c r="B143" s="3"/>
      <c r="C143" s="3"/>
      <c r="D143" s="3"/>
      <c r="H143" s="70"/>
    </row>
    <row r="144" spans="1:45" x14ac:dyDescent="0.2">
      <c r="A144" s="111"/>
      <c r="H144" s="70"/>
    </row>
    <row r="145" spans="8:8" x14ac:dyDescent="0.25">
      <c r="H145" s="70"/>
    </row>
    <row r="146" spans="8:8" x14ac:dyDescent="0.25">
      <c r="H146" s="70"/>
    </row>
    <row r="147" spans="8:8" x14ac:dyDescent="0.25">
      <c r="H147" s="70"/>
    </row>
    <row r="148" spans="8:8" x14ac:dyDescent="0.25">
      <c r="H148" s="70"/>
    </row>
  </sheetData>
  <mergeCells count="105"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72:D72"/>
    <mergeCell ref="B73:D73"/>
    <mergeCell ref="B74:D74"/>
    <mergeCell ref="B75:D75"/>
    <mergeCell ref="B76:D76"/>
    <mergeCell ref="A77:D77"/>
    <mergeCell ref="B84:C84"/>
    <mergeCell ref="B86:D86"/>
    <mergeCell ref="A87:D87"/>
    <mergeCell ref="A103:D103"/>
    <mergeCell ref="B90:D90"/>
    <mergeCell ref="A91:D91"/>
    <mergeCell ref="B93:E93"/>
    <mergeCell ref="B94:E94"/>
    <mergeCell ref="B95:E95"/>
    <mergeCell ref="A96:D96"/>
    <mergeCell ref="A98:F98"/>
    <mergeCell ref="B99:E99"/>
    <mergeCell ref="B100:E100"/>
    <mergeCell ref="B101:E101"/>
    <mergeCell ref="B102:E102"/>
    <mergeCell ref="B89:D89"/>
    <mergeCell ref="B138:F138"/>
    <mergeCell ref="A137:C137"/>
    <mergeCell ref="B122:E122"/>
    <mergeCell ref="B123:E123"/>
    <mergeCell ref="B124:E124"/>
    <mergeCell ref="B125:E125"/>
    <mergeCell ref="A126:E126"/>
    <mergeCell ref="B127:E127"/>
    <mergeCell ref="A128:E128"/>
    <mergeCell ref="A130:G130"/>
    <mergeCell ref="A133:F133"/>
    <mergeCell ref="A134:F134"/>
    <mergeCell ref="A135:F135"/>
    <mergeCell ref="B121:E121"/>
    <mergeCell ref="A104:F104"/>
    <mergeCell ref="A105:F105"/>
    <mergeCell ref="B106:D106"/>
    <mergeCell ref="B107:D107"/>
    <mergeCell ref="B108:D108"/>
    <mergeCell ref="A109:B109"/>
    <mergeCell ref="B111:F111"/>
    <mergeCell ref="A116:D116"/>
    <mergeCell ref="A117:D117"/>
    <mergeCell ref="A119:F119"/>
    <mergeCell ref="A120:E120"/>
  </mergeCells>
  <pageMargins left="0.59055118110236227" right="0.59055118110236227" top="0.19685039370078741" bottom="0.19685039370078741" header="0" footer="0"/>
  <pageSetup paperSize="9" scale="6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topLeftCell="A37" zoomScaleNormal="100" workbookViewId="0">
      <selection activeCell="F59" sqref="F59"/>
    </sheetView>
  </sheetViews>
  <sheetFormatPr defaultColWidth="9.140625" defaultRowHeight="15" x14ac:dyDescent="0.25"/>
  <cols>
    <col min="1" max="1" width="7.140625" style="70" customWidth="1"/>
    <col min="2" max="2" width="45.42578125" style="70" customWidth="1"/>
    <col min="3" max="3" width="17.85546875" style="70" customWidth="1"/>
    <col min="4" max="4" width="12.7109375" style="70" customWidth="1"/>
    <col min="5" max="5" width="17.42578125" style="70" customWidth="1"/>
    <col min="6" max="6" width="18.85546875" style="70" customWidth="1"/>
    <col min="7" max="7" width="20.7109375" style="70" customWidth="1"/>
    <col min="8" max="8" width="55.7109375" style="20" customWidth="1"/>
    <col min="9" max="16384" width="9.140625" style="70"/>
  </cols>
  <sheetData>
    <row r="1" spans="1:8" x14ac:dyDescent="0.25">
      <c r="B1" s="100"/>
      <c r="C1" s="100"/>
      <c r="D1" s="100"/>
    </row>
    <row r="2" spans="1:8" x14ac:dyDescent="0.25">
      <c r="B2" s="100"/>
      <c r="C2" s="100"/>
      <c r="D2" s="100"/>
    </row>
    <row r="3" spans="1:8" ht="18.75" x14ac:dyDescent="0.25">
      <c r="B3" s="240" t="s">
        <v>77</v>
      </c>
      <c r="C3" s="240"/>
      <c r="D3" s="240"/>
      <c r="E3" s="240"/>
      <c r="H3" s="89"/>
    </row>
    <row r="4" spans="1:8" ht="15.75" x14ac:dyDescent="0.25">
      <c r="B4" s="241" t="s">
        <v>55</v>
      </c>
      <c r="C4" s="241"/>
      <c r="D4" s="241"/>
      <c r="E4" s="241"/>
      <c r="H4" s="89"/>
    </row>
    <row r="5" spans="1:8" x14ac:dyDescent="0.25">
      <c r="B5" s="101"/>
      <c r="C5" s="101"/>
      <c r="D5" s="101"/>
      <c r="E5" s="101"/>
    </row>
    <row r="6" spans="1:8" x14ac:dyDescent="0.25">
      <c r="A6" s="242"/>
      <c r="B6" s="242"/>
      <c r="C6" s="1"/>
      <c r="D6" s="1"/>
      <c r="E6" s="1"/>
      <c r="F6" s="1"/>
    </row>
    <row r="7" spans="1:8" x14ac:dyDescent="0.25">
      <c r="A7" s="242"/>
      <c r="B7" s="242"/>
      <c r="C7" s="1"/>
      <c r="D7" s="1"/>
      <c r="E7" s="1"/>
      <c r="F7" s="1"/>
    </row>
    <row r="8" spans="1:8" ht="15.75" thickBot="1" x14ac:dyDescent="0.3"/>
    <row r="9" spans="1:8" x14ac:dyDescent="0.25">
      <c r="A9" s="247" t="s">
        <v>123</v>
      </c>
      <c r="B9" s="248"/>
      <c r="C9" s="248"/>
      <c r="D9" s="248"/>
      <c r="E9" s="248"/>
      <c r="F9" s="249"/>
    </row>
    <row r="10" spans="1:8" x14ac:dyDescent="0.25">
      <c r="A10" s="120">
        <v>1</v>
      </c>
      <c r="B10" s="18" t="s">
        <v>124</v>
      </c>
      <c r="C10" s="250" t="s">
        <v>141</v>
      </c>
      <c r="D10" s="250"/>
      <c r="E10" s="250"/>
      <c r="F10" s="251"/>
    </row>
    <row r="11" spans="1:8" x14ac:dyDescent="0.25">
      <c r="A11" s="120">
        <v>2</v>
      </c>
      <c r="B11" s="18" t="s">
        <v>125</v>
      </c>
      <c r="C11" s="250">
        <v>44</v>
      </c>
      <c r="D11" s="250"/>
      <c r="E11" s="250"/>
      <c r="F11" s="251"/>
    </row>
    <row r="12" spans="1:8" x14ac:dyDescent="0.25">
      <c r="A12" s="120">
        <v>3</v>
      </c>
      <c r="B12" s="18" t="s">
        <v>126</v>
      </c>
      <c r="C12" s="250">
        <v>1</v>
      </c>
      <c r="D12" s="250"/>
      <c r="E12" s="250"/>
      <c r="F12" s="251"/>
    </row>
    <row r="13" spans="1:8" ht="15.75" thickBot="1" x14ac:dyDescent="0.3">
      <c r="A13" s="71">
        <v>4</v>
      </c>
      <c r="B13" s="72" t="s">
        <v>127</v>
      </c>
      <c r="C13" s="252">
        <v>1</v>
      </c>
      <c r="D13" s="252"/>
      <c r="E13" s="252"/>
      <c r="F13" s="253"/>
    </row>
    <row r="14" spans="1:8" s="121" customFormat="1" ht="9" thickBot="1" x14ac:dyDescent="0.3">
      <c r="B14" s="122"/>
      <c r="C14" s="122"/>
      <c r="D14" s="122"/>
      <c r="H14" s="123"/>
    </row>
    <row r="15" spans="1:8" x14ac:dyDescent="0.25">
      <c r="A15" s="254" t="s">
        <v>128</v>
      </c>
      <c r="B15" s="255"/>
      <c r="C15" s="255"/>
      <c r="D15" s="255"/>
      <c r="E15" s="255"/>
      <c r="F15" s="256"/>
    </row>
    <row r="16" spans="1:8" ht="30" x14ac:dyDescent="0.25">
      <c r="A16" s="14">
        <v>1</v>
      </c>
      <c r="B16" s="62" t="s">
        <v>129</v>
      </c>
      <c r="C16" s="250" t="s">
        <v>141</v>
      </c>
      <c r="D16" s="250"/>
      <c r="E16" s="250"/>
      <c r="F16" s="251"/>
      <c r="H16" s="124"/>
    </row>
    <row r="17" spans="1:8" x14ac:dyDescent="0.25">
      <c r="A17" s="14">
        <v>2</v>
      </c>
      <c r="B17" s="62" t="s">
        <v>130</v>
      </c>
      <c r="C17" s="257"/>
      <c r="D17" s="258"/>
      <c r="E17" s="258"/>
      <c r="F17" s="259"/>
      <c r="H17" s="124"/>
    </row>
    <row r="18" spans="1:8" x14ac:dyDescent="0.25">
      <c r="A18" s="14">
        <v>3</v>
      </c>
      <c r="B18" s="62" t="s">
        <v>4</v>
      </c>
      <c r="C18" s="294">
        <v>2050.4499999999998</v>
      </c>
      <c r="D18" s="295"/>
      <c r="E18" s="295"/>
      <c r="F18" s="296"/>
      <c r="G18" s="119"/>
    </row>
    <row r="19" spans="1:8" x14ac:dyDescent="0.25">
      <c r="A19" s="14">
        <v>4</v>
      </c>
      <c r="B19" s="62" t="s">
        <v>131</v>
      </c>
      <c r="C19" s="260" t="s">
        <v>146</v>
      </c>
      <c r="D19" s="261"/>
      <c r="E19" s="261"/>
      <c r="F19" s="262"/>
    </row>
    <row r="20" spans="1:8" x14ac:dyDescent="0.25">
      <c r="A20" s="14">
        <v>5</v>
      </c>
      <c r="B20" s="62" t="s">
        <v>132</v>
      </c>
      <c r="C20" s="257" t="s">
        <v>145</v>
      </c>
      <c r="D20" s="258"/>
      <c r="E20" s="258"/>
      <c r="F20" s="259"/>
    </row>
    <row r="21" spans="1:8" x14ac:dyDescent="0.25">
      <c r="A21" s="14">
        <v>6</v>
      </c>
      <c r="B21" s="62" t="s">
        <v>133</v>
      </c>
      <c r="C21" s="257" t="s">
        <v>163</v>
      </c>
      <c r="D21" s="258"/>
      <c r="E21" s="258"/>
      <c r="F21" s="259"/>
    </row>
    <row r="22" spans="1:8" ht="15.75" thickBot="1" x14ac:dyDescent="0.3">
      <c r="A22" s="127">
        <v>7</v>
      </c>
      <c r="B22" s="128" t="s">
        <v>134</v>
      </c>
      <c r="C22" s="263" t="s">
        <v>135</v>
      </c>
      <c r="D22" s="264"/>
      <c r="E22" s="264"/>
      <c r="F22" s="265"/>
    </row>
    <row r="23" spans="1:8" ht="9" customHeight="1" thickBot="1" x14ac:dyDescent="0.3">
      <c r="A23" s="101"/>
      <c r="B23" s="125"/>
      <c r="C23" s="126"/>
      <c r="D23" s="126"/>
      <c r="E23" s="126"/>
      <c r="F23" s="126"/>
      <c r="G23" s="119"/>
    </row>
    <row r="24" spans="1:8" x14ac:dyDescent="0.25">
      <c r="A24" s="221" t="s">
        <v>26</v>
      </c>
      <c r="B24" s="233"/>
      <c r="C24" s="233"/>
      <c r="D24" s="233"/>
      <c r="E24" s="233"/>
      <c r="F24" s="223"/>
    </row>
    <row r="25" spans="1:8" x14ac:dyDescent="0.25">
      <c r="A25" s="55" t="s">
        <v>58</v>
      </c>
      <c r="B25" s="224" t="s">
        <v>5</v>
      </c>
      <c r="C25" s="213"/>
      <c r="D25" s="225"/>
      <c r="E25" s="31" t="s">
        <v>56</v>
      </c>
      <c r="F25" s="22" t="s">
        <v>6</v>
      </c>
    </row>
    <row r="26" spans="1:8" x14ac:dyDescent="0.25">
      <c r="A26" s="14" t="s">
        <v>0</v>
      </c>
      <c r="B26" s="277" t="s">
        <v>57</v>
      </c>
      <c r="C26" s="277"/>
      <c r="D26" s="277"/>
      <c r="E26" s="277"/>
      <c r="F26" s="34">
        <f>C18</f>
        <v>2050.4499999999998</v>
      </c>
    </row>
    <row r="27" spans="1:8" x14ac:dyDescent="0.25">
      <c r="A27" s="44" t="s">
        <v>1</v>
      </c>
      <c r="B27" s="2" t="s">
        <v>120</v>
      </c>
      <c r="C27" s="49"/>
      <c r="D27" s="8"/>
      <c r="E27" s="103"/>
      <c r="F27" s="34">
        <v>0</v>
      </c>
    </row>
    <row r="28" spans="1:8" x14ac:dyDescent="0.25">
      <c r="A28" s="44" t="s">
        <v>2</v>
      </c>
      <c r="B28" s="8" t="s">
        <v>81</v>
      </c>
      <c r="C28" s="8" t="s">
        <v>107</v>
      </c>
      <c r="D28" s="73"/>
      <c r="E28" s="102">
        <v>0</v>
      </c>
      <c r="F28" s="34">
        <f>E28*F26</f>
        <v>0</v>
      </c>
    </row>
    <row r="29" spans="1:8" x14ac:dyDescent="0.25">
      <c r="A29" s="14" t="s">
        <v>3</v>
      </c>
      <c r="B29" s="117" t="s">
        <v>117</v>
      </c>
      <c r="C29" s="118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119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118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210" t="s">
        <v>19</v>
      </c>
      <c r="B32" s="211"/>
      <c r="C32" s="211"/>
      <c r="D32" s="211"/>
      <c r="E32" s="105"/>
      <c r="F32" s="35">
        <f>SUM(F26:F31)</f>
        <v>2050.4499999999998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1" t="s">
        <v>27</v>
      </c>
      <c r="B34" s="222"/>
      <c r="C34" s="222"/>
      <c r="D34" s="222"/>
      <c r="E34" s="222"/>
      <c r="F34" s="223"/>
    </row>
    <row r="35" spans="1:8" ht="30" customHeight="1" x14ac:dyDescent="0.25">
      <c r="A35" s="55" t="s">
        <v>28</v>
      </c>
      <c r="B35" s="224" t="s">
        <v>29</v>
      </c>
      <c r="C35" s="213"/>
      <c r="D35" s="225"/>
      <c r="E35" s="65" t="s">
        <v>56</v>
      </c>
      <c r="F35" s="22" t="s">
        <v>6</v>
      </c>
    </row>
    <row r="36" spans="1:8" x14ac:dyDescent="0.25">
      <c r="A36" s="14" t="s">
        <v>0</v>
      </c>
      <c r="B36" s="218" t="s">
        <v>30</v>
      </c>
      <c r="C36" s="219"/>
      <c r="D36" s="220"/>
      <c r="E36" s="5">
        <v>8.3299999999999999E-2</v>
      </c>
      <c r="F36" s="34">
        <f>E36*F32</f>
        <v>170.80248499999999</v>
      </c>
    </row>
    <row r="37" spans="1:8" x14ac:dyDescent="0.25">
      <c r="A37" s="14" t="s">
        <v>1</v>
      </c>
      <c r="B37" s="218" t="s">
        <v>31</v>
      </c>
      <c r="C37" s="219"/>
      <c r="D37" s="220"/>
      <c r="E37" s="4">
        <v>0.121</v>
      </c>
      <c r="F37" s="34">
        <f>E37*F32</f>
        <v>248.10444999999996</v>
      </c>
    </row>
    <row r="38" spans="1:8" ht="15" customHeight="1" x14ac:dyDescent="0.25">
      <c r="A38" s="224" t="s">
        <v>74</v>
      </c>
      <c r="B38" s="213"/>
      <c r="C38" s="213"/>
      <c r="D38" s="225"/>
      <c r="E38" s="23">
        <f>SUM(E36:E37)</f>
        <v>0.20429999999999998</v>
      </c>
      <c r="F38" s="47">
        <f>SUM(F36:F37)</f>
        <v>418.90693499999998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212" t="s">
        <v>19</v>
      </c>
      <c r="B40" s="213"/>
      <c r="C40" s="213"/>
      <c r="D40" s="213"/>
      <c r="E40" s="106"/>
      <c r="F40" s="30">
        <f>F39+F38</f>
        <v>418.90693499999998</v>
      </c>
    </row>
    <row r="41" spans="1:8" s="76" customFormat="1" ht="5.25" x14ac:dyDescent="0.25">
      <c r="A41" s="74"/>
      <c r="B41" s="75"/>
      <c r="C41" s="75"/>
      <c r="D41" s="75"/>
      <c r="F41" s="77"/>
      <c r="H41" s="83"/>
    </row>
    <row r="42" spans="1:8" x14ac:dyDescent="0.25">
      <c r="A42" s="55" t="s">
        <v>32</v>
      </c>
      <c r="B42" s="224" t="s">
        <v>33</v>
      </c>
      <c r="C42" s="213"/>
      <c r="D42" s="225"/>
      <c r="E42" s="65" t="s">
        <v>56</v>
      </c>
      <c r="F42" s="22" t="s">
        <v>6</v>
      </c>
    </row>
    <row r="43" spans="1:8" x14ac:dyDescent="0.25">
      <c r="A43" s="14" t="s">
        <v>0</v>
      </c>
      <c r="B43" s="218" t="s">
        <v>14</v>
      </c>
      <c r="C43" s="219"/>
      <c r="D43" s="220"/>
      <c r="E43" s="4">
        <v>0.2</v>
      </c>
      <c r="F43" s="36">
        <f>E43*($F$32+$F$40)</f>
        <v>493.87138699999997</v>
      </c>
    </row>
    <row r="44" spans="1:8" x14ac:dyDescent="0.25">
      <c r="A44" s="69" t="s">
        <v>1</v>
      </c>
      <c r="B44" s="218" t="s">
        <v>16</v>
      </c>
      <c r="C44" s="219"/>
      <c r="D44" s="220"/>
      <c r="E44" s="4">
        <v>2.5000000000000001E-2</v>
      </c>
      <c r="F44" s="36">
        <f t="shared" ref="F44:F51" si="0">E44*($F$32+$F$40)</f>
        <v>61.733923374999996</v>
      </c>
    </row>
    <row r="45" spans="1:8" x14ac:dyDescent="0.25">
      <c r="A45" s="214" t="s">
        <v>2</v>
      </c>
      <c r="B45" s="216" t="s">
        <v>106</v>
      </c>
      <c r="C45" s="15" t="s">
        <v>82</v>
      </c>
      <c r="D45" s="15" t="s">
        <v>83</v>
      </c>
      <c r="E45" s="230">
        <v>0.03</v>
      </c>
      <c r="F45" s="36">
        <f t="shared" si="0"/>
        <v>74.080708049999984</v>
      </c>
    </row>
    <row r="46" spans="1:8" x14ac:dyDescent="0.25">
      <c r="A46" s="215"/>
      <c r="B46" s="217"/>
      <c r="C46" s="113">
        <v>3</v>
      </c>
      <c r="D46" s="113">
        <v>0.5</v>
      </c>
      <c r="E46" s="231"/>
      <c r="F46" s="36">
        <f t="shared" si="0"/>
        <v>0</v>
      </c>
    </row>
    <row r="47" spans="1:8" x14ac:dyDescent="0.25">
      <c r="A47" s="51" t="s">
        <v>3</v>
      </c>
      <c r="B47" s="218" t="s">
        <v>59</v>
      </c>
      <c r="C47" s="219"/>
      <c r="D47" s="220"/>
      <c r="E47" s="4">
        <v>1.4999999999999999E-2</v>
      </c>
      <c r="F47" s="36">
        <f t="shared" si="0"/>
        <v>37.040354024999992</v>
      </c>
    </row>
    <row r="48" spans="1:8" x14ac:dyDescent="0.25">
      <c r="A48" s="14" t="s">
        <v>7</v>
      </c>
      <c r="B48" s="218" t="s">
        <v>34</v>
      </c>
      <c r="C48" s="219"/>
      <c r="D48" s="220"/>
      <c r="E48" s="4">
        <v>0.01</v>
      </c>
      <c r="F48" s="36">
        <f t="shared" si="0"/>
        <v>24.693569349999997</v>
      </c>
    </row>
    <row r="49" spans="1:8" x14ac:dyDescent="0.25">
      <c r="A49" s="14" t="s">
        <v>8</v>
      </c>
      <c r="B49" s="218" t="s">
        <v>18</v>
      </c>
      <c r="C49" s="219"/>
      <c r="D49" s="220"/>
      <c r="E49" s="4">
        <v>6.0000000000000001E-3</v>
      </c>
      <c r="F49" s="36">
        <f t="shared" si="0"/>
        <v>14.816141609999999</v>
      </c>
    </row>
    <row r="50" spans="1:8" x14ac:dyDescent="0.25">
      <c r="A50" s="14" t="s">
        <v>9</v>
      </c>
      <c r="B50" s="218" t="s">
        <v>15</v>
      </c>
      <c r="C50" s="219"/>
      <c r="D50" s="220"/>
      <c r="E50" s="4">
        <v>2E-3</v>
      </c>
      <c r="F50" s="36">
        <f t="shared" si="0"/>
        <v>4.93871387</v>
      </c>
    </row>
    <row r="51" spans="1:8" x14ac:dyDescent="0.25">
      <c r="A51" s="14" t="s">
        <v>10</v>
      </c>
      <c r="B51" s="218" t="s">
        <v>17</v>
      </c>
      <c r="C51" s="219"/>
      <c r="D51" s="220"/>
      <c r="E51" s="4">
        <v>0.08</v>
      </c>
      <c r="F51" s="36">
        <f t="shared" si="0"/>
        <v>197.54855479999998</v>
      </c>
    </row>
    <row r="52" spans="1:8" x14ac:dyDescent="0.25">
      <c r="A52" s="224" t="s">
        <v>19</v>
      </c>
      <c r="B52" s="213"/>
      <c r="C52" s="213"/>
      <c r="D52" s="225"/>
      <c r="E52" s="23">
        <f>SUM(E43:E51)</f>
        <v>0.36800000000000005</v>
      </c>
      <c r="F52" s="30">
        <f>SUM(F43:F51)</f>
        <v>908.72335207999981</v>
      </c>
    </row>
    <row r="53" spans="1:8" s="76" customFormat="1" ht="5.25" x14ac:dyDescent="0.25">
      <c r="A53" s="74"/>
      <c r="B53" s="75"/>
      <c r="C53" s="75"/>
      <c r="D53" s="75"/>
      <c r="F53" s="77"/>
      <c r="H53" s="83"/>
    </row>
    <row r="54" spans="1:8" x14ac:dyDescent="0.25">
      <c r="A54" s="55" t="s">
        <v>35</v>
      </c>
      <c r="B54" s="224" t="s">
        <v>11</v>
      </c>
      <c r="C54" s="225"/>
      <c r="D54" s="63" t="s">
        <v>101</v>
      </c>
      <c r="E54" s="65" t="s">
        <v>102</v>
      </c>
      <c r="F54" s="24" t="s">
        <v>6</v>
      </c>
    </row>
    <row r="55" spans="1:8" x14ac:dyDescent="0.25">
      <c r="A55" s="14" t="s">
        <v>0</v>
      </c>
      <c r="B55" s="218" t="s">
        <v>109</v>
      </c>
      <c r="C55" s="220"/>
      <c r="D55" s="8">
        <v>21</v>
      </c>
      <c r="E55" s="90">
        <v>4.75</v>
      </c>
      <c r="F55" s="25">
        <f>(D55*E55*2)-(0.06*F26)</f>
        <v>76.473000000000013</v>
      </c>
      <c r="G55" s="78"/>
    </row>
    <row r="56" spans="1:8" x14ac:dyDescent="0.25">
      <c r="A56" s="12" t="s">
        <v>1</v>
      </c>
      <c r="B56" s="228" t="s">
        <v>97</v>
      </c>
      <c r="C56" s="232"/>
      <c r="D56" s="68">
        <v>21</v>
      </c>
      <c r="E56" s="90">
        <v>23.55</v>
      </c>
      <c r="F56" s="26">
        <f>(D56*E56)*0.9</f>
        <v>445.09500000000003</v>
      </c>
    </row>
    <row r="57" spans="1:8" x14ac:dyDescent="0.25">
      <c r="A57" s="14" t="s">
        <v>2</v>
      </c>
      <c r="B57" s="218" t="s">
        <v>36</v>
      </c>
      <c r="C57" s="219"/>
      <c r="D57" s="219"/>
      <c r="E57" s="220"/>
      <c r="F57" s="27">
        <v>50.9</v>
      </c>
    </row>
    <row r="58" spans="1:8" x14ac:dyDescent="0.25">
      <c r="A58" s="14" t="s">
        <v>3</v>
      </c>
      <c r="B58" s="218" t="s">
        <v>60</v>
      </c>
      <c r="C58" s="219"/>
      <c r="D58" s="219"/>
      <c r="E58" s="220"/>
      <c r="F58" s="27">
        <v>0</v>
      </c>
    </row>
    <row r="59" spans="1:8" x14ac:dyDescent="0.25">
      <c r="A59" s="14" t="s">
        <v>7</v>
      </c>
      <c r="B59" s="218" t="s">
        <v>61</v>
      </c>
      <c r="C59" s="219"/>
      <c r="D59" s="219"/>
      <c r="E59" s="220"/>
      <c r="F59" s="27"/>
    </row>
    <row r="60" spans="1:8" x14ac:dyDescent="0.25">
      <c r="A60" s="14" t="s">
        <v>8</v>
      </c>
      <c r="B60" s="218" t="s">
        <v>166</v>
      </c>
      <c r="C60" s="219"/>
      <c r="D60" s="219"/>
      <c r="E60" s="220"/>
      <c r="F60" s="28">
        <v>130</v>
      </c>
    </row>
    <row r="61" spans="1:8" x14ac:dyDescent="0.25">
      <c r="A61" s="212" t="s">
        <v>19</v>
      </c>
      <c r="B61" s="213"/>
      <c r="C61" s="213"/>
      <c r="D61" s="213"/>
      <c r="E61" s="106"/>
      <c r="F61" s="30">
        <f>SUM(F55:F60)</f>
        <v>702.46799999999996</v>
      </c>
    </row>
    <row r="62" spans="1:8" s="76" customFormat="1" ht="5.25" x14ac:dyDescent="0.25">
      <c r="A62" s="74"/>
      <c r="B62" s="75"/>
      <c r="C62" s="75"/>
      <c r="D62" s="75"/>
      <c r="F62" s="77"/>
      <c r="H62" s="83"/>
    </row>
    <row r="63" spans="1:8" ht="15" customHeight="1" x14ac:dyDescent="0.25">
      <c r="A63" s="66">
        <v>2</v>
      </c>
      <c r="B63" s="224" t="s">
        <v>62</v>
      </c>
      <c r="C63" s="213"/>
      <c r="D63" s="213"/>
      <c r="E63" s="225"/>
      <c r="F63" s="22" t="s">
        <v>6</v>
      </c>
    </row>
    <row r="64" spans="1:8" x14ac:dyDescent="0.25">
      <c r="A64" s="13" t="s">
        <v>28</v>
      </c>
      <c r="B64" s="228" t="s">
        <v>29</v>
      </c>
      <c r="C64" s="229"/>
      <c r="D64" s="229"/>
      <c r="E64" s="229"/>
      <c r="F64" s="37">
        <f>F40</f>
        <v>418.90693499999998</v>
      </c>
    </row>
    <row r="65" spans="1:45" s="20" customFormat="1" x14ac:dyDescent="0.25">
      <c r="A65" s="13" t="s">
        <v>32</v>
      </c>
      <c r="B65" s="218" t="s">
        <v>33</v>
      </c>
      <c r="C65" s="219"/>
      <c r="D65" s="219"/>
      <c r="E65" s="219"/>
      <c r="F65" s="37">
        <f>F52</f>
        <v>908.72335207999981</v>
      </c>
      <c r="G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  <c r="AF65" s="70"/>
      <c r="AG65" s="70"/>
      <c r="AH65" s="70"/>
      <c r="AI65" s="70"/>
      <c r="AJ65" s="70"/>
      <c r="AK65" s="70"/>
      <c r="AL65" s="70"/>
      <c r="AM65" s="70"/>
      <c r="AN65" s="70"/>
      <c r="AO65" s="70"/>
      <c r="AP65" s="70"/>
      <c r="AQ65" s="70"/>
      <c r="AR65" s="70"/>
      <c r="AS65" s="70"/>
    </row>
    <row r="66" spans="1:45" s="20" customFormat="1" x14ac:dyDescent="0.25">
      <c r="A66" s="13" t="s">
        <v>35</v>
      </c>
      <c r="B66" s="218" t="s">
        <v>11</v>
      </c>
      <c r="C66" s="219"/>
      <c r="D66" s="219"/>
      <c r="E66" s="219"/>
      <c r="F66" s="37">
        <f>F61</f>
        <v>702.46799999999996</v>
      </c>
      <c r="G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  <c r="AC66" s="70"/>
      <c r="AD66" s="70"/>
      <c r="AE66" s="70"/>
      <c r="AF66" s="70"/>
      <c r="AG66" s="70"/>
      <c r="AH66" s="70"/>
      <c r="AI66" s="70"/>
      <c r="AJ66" s="70"/>
      <c r="AK66" s="70"/>
      <c r="AL66" s="70"/>
      <c r="AM66" s="70"/>
      <c r="AN66" s="70"/>
      <c r="AO66" s="70"/>
      <c r="AP66" s="70"/>
      <c r="AQ66" s="70"/>
      <c r="AR66" s="70"/>
      <c r="AS66" s="70"/>
    </row>
    <row r="67" spans="1:45" s="20" customFormat="1" ht="15.75" thickBot="1" x14ac:dyDescent="0.3">
      <c r="A67" s="210" t="s">
        <v>19</v>
      </c>
      <c r="B67" s="211"/>
      <c r="C67" s="211"/>
      <c r="D67" s="211"/>
      <c r="E67" s="104"/>
      <c r="F67" s="33">
        <f>SUM(F64:F66)</f>
        <v>2030.0982870799999</v>
      </c>
      <c r="G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/>
      <c r="AD67" s="70"/>
      <c r="AE67" s="70"/>
      <c r="AF67" s="70"/>
      <c r="AG67" s="70"/>
      <c r="AH67" s="70"/>
      <c r="AI67" s="70"/>
      <c r="AJ67" s="70"/>
      <c r="AK67" s="70"/>
      <c r="AL67" s="70"/>
      <c r="AM67" s="70"/>
      <c r="AN67" s="70"/>
      <c r="AO67" s="70"/>
      <c r="AP67" s="70"/>
      <c r="AQ67" s="70"/>
      <c r="AR67" s="70"/>
      <c r="AS67" s="70"/>
    </row>
    <row r="68" spans="1:45" s="20" customFormat="1" ht="15.75" thickBot="1" x14ac:dyDescent="0.3">
      <c r="A68" s="70"/>
      <c r="B68" s="70"/>
      <c r="C68" s="70"/>
      <c r="D68" s="70"/>
      <c r="E68" s="70"/>
      <c r="F68" s="70"/>
      <c r="G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70"/>
      <c r="AC68" s="70"/>
      <c r="AD68" s="70"/>
      <c r="AE68" s="70"/>
      <c r="AF68" s="70"/>
      <c r="AG68" s="70"/>
      <c r="AH68" s="70"/>
      <c r="AI68" s="70"/>
      <c r="AJ68" s="70"/>
      <c r="AK68" s="70"/>
      <c r="AL68" s="70"/>
      <c r="AM68" s="70"/>
      <c r="AN68" s="70"/>
      <c r="AO68" s="70"/>
      <c r="AP68" s="70"/>
      <c r="AQ68" s="70"/>
      <c r="AR68" s="70"/>
      <c r="AS68" s="70"/>
    </row>
    <row r="69" spans="1:45" s="20" customFormat="1" ht="14.45" customHeight="1" x14ac:dyDescent="0.25">
      <c r="A69" s="227" t="s">
        <v>43</v>
      </c>
      <c r="B69" s="222"/>
      <c r="C69" s="222"/>
      <c r="D69" s="222"/>
      <c r="E69" s="222"/>
      <c r="F69" s="223"/>
      <c r="G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0"/>
      <c r="AD69" s="70"/>
      <c r="AE69" s="70"/>
      <c r="AF69" s="70"/>
      <c r="AG69" s="70"/>
      <c r="AH69" s="70"/>
      <c r="AI69" s="70"/>
      <c r="AJ69" s="70"/>
      <c r="AK69" s="70"/>
      <c r="AL69" s="70"/>
      <c r="AM69" s="70"/>
      <c r="AN69" s="70"/>
      <c r="AO69" s="70"/>
      <c r="AP69" s="70"/>
      <c r="AQ69" s="70"/>
      <c r="AR69" s="70"/>
      <c r="AS69" s="70"/>
    </row>
    <row r="70" spans="1:45" s="20" customFormat="1" ht="14.45" customHeight="1" x14ac:dyDescent="0.25">
      <c r="A70" s="65">
        <v>3</v>
      </c>
      <c r="B70" s="224" t="s">
        <v>21</v>
      </c>
      <c r="C70" s="213"/>
      <c r="D70" s="225"/>
      <c r="E70" s="65" t="s">
        <v>56</v>
      </c>
      <c r="F70" s="22" t="s">
        <v>6</v>
      </c>
      <c r="G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  <c r="AG70" s="70"/>
      <c r="AH70" s="70"/>
      <c r="AI70" s="70"/>
      <c r="AJ70" s="70"/>
      <c r="AK70" s="70"/>
      <c r="AL70" s="70"/>
      <c r="AM70" s="70"/>
      <c r="AN70" s="70"/>
      <c r="AO70" s="70"/>
      <c r="AP70" s="70"/>
      <c r="AQ70" s="70"/>
      <c r="AR70" s="70"/>
      <c r="AS70" s="70"/>
    </row>
    <row r="71" spans="1:45" s="20" customFormat="1" ht="14.45" customHeight="1" x14ac:dyDescent="0.25">
      <c r="A71" s="15" t="s">
        <v>0</v>
      </c>
      <c r="B71" s="291" t="s">
        <v>37</v>
      </c>
      <c r="C71" s="292"/>
      <c r="D71" s="293"/>
      <c r="E71" s="4">
        <v>4.1999999999999997E-3</v>
      </c>
      <c r="F71" s="34">
        <f>E71*$F$32</f>
        <v>8.6118899999999989</v>
      </c>
      <c r="G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  <c r="AB71" s="70"/>
      <c r="AC71" s="70"/>
      <c r="AD71" s="70"/>
      <c r="AE71" s="70"/>
      <c r="AF71" s="70"/>
      <c r="AG71" s="70"/>
      <c r="AH71" s="70"/>
      <c r="AI71" s="70"/>
      <c r="AJ71" s="70"/>
      <c r="AK71" s="70"/>
      <c r="AL71" s="70"/>
      <c r="AM71" s="70"/>
      <c r="AN71" s="70"/>
      <c r="AO71" s="70"/>
      <c r="AP71" s="70"/>
      <c r="AQ71" s="70"/>
      <c r="AR71" s="70"/>
      <c r="AS71" s="70"/>
    </row>
    <row r="72" spans="1:45" s="20" customFormat="1" ht="14.45" customHeight="1" x14ac:dyDescent="0.25">
      <c r="A72" s="52" t="s">
        <v>1</v>
      </c>
      <c r="B72" s="218" t="s">
        <v>38</v>
      </c>
      <c r="C72" s="219"/>
      <c r="D72" s="219"/>
      <c r="E72" s="54">
        <f>E51*E71</f>
        <v>3.3599999999999998E-4</v>
      </c>
      <c r="F72" s="34">
        <f t="shared" ref="F72:F76" si="1">E72*$F$32</f>
        <v>0.68895119999999987</v>
      </c>
      <c r="G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  <c r="AB72" s="70"/>
      <c r="AC72" s="70"/>
      <c r="AD72" s="70"/>
      <c r="AE72" s="70"/>
      <c r="AF72" s="70"/>
      <c r="AG72" s="70"/>
      <c r="AH72" s="70"/>
      <c r="AI72" s="70"/>
      <c r="AJ72" s="70"/>
      <c r="AK72" s="70"/>
      <c r="AL72" s="70"/>
      <c r="AM72" s="70"/>
      <c r="AN72" s="70"/>
      <c r="AO72" s="70"/>
      <c r="AP72" s="70"/>
      <c r="AQ72" s="70"/>
      <c r="AR72" s="70"/>
      <c r="AS72" s="70"/>
    </row>
    <row r="73" spans="1:45" s="20" customFormat="1" ht="14.45" customHeight="1" x14ac:dyDescent="0.25">
      <c r="A73" s="15" t="s">
        <v>2</v>
      </c>
      <c r="B73" s="218" t="s">
        <v>41</v>
      </c>
      <c r="C73" s="219"/>
      <c r="D73" s="219"/>
      <c r="E73" s="4">
        <v>3.44E-2</v>
      </c>
      <c r="F73" s="34">
        <f t="shared" si="1"/>
        <v>70.535479999999993</v>
      </c>
      <c r="G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  <c r="AB73" s="70"/>
      <c r="AC73" s="70"/>
      <c r="AD73" s="70"/>
      <c r="AE73" s="70"/>
      <c r="AF73" s="70"/>
      <c r="AG73" s="70"/>
      <c r="AH73" s="70"/>
      <c r="AI73" s="70"/>
      <c r="AJ73" s="70"/>
      <c r="AK73" s="70"/>
      <c r="AL73" s="70"/>
      <c r="AM73" s="70"/>
      <c r="AN73" s="70"/>
      <c r="AO73" s="70"/>
      <c r="AP73" s="70"/>
      <c r="AQ73" s="70"/>
      <c r="AR73" s="70"/>
      <c r="AS73" s="70"/>
    </row>
    <row r="74" spans="1:45" s="20" customFormat="1" ht="14.45" customHeight="1" x14ac:dyDescent="0.25">
      <c r="A74" s="52" t="s">
        <v>3</v>
      </c>
      <c r="B74" s="218" t="s">
        <v>42</v>
      </c>
      <c r="C74" s="219"/>
      <c r="D74" s="219"/>
      <c r="E74" s="54">
        <v>1.9400000000000001E-2</v>
      </c>
      <c r="F74" s="34">
        <f t="shared" si="1"/>
        <v>39.778729999999996</v>
      </c>
      <c r="G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0"/>
      <c r="AC74" s="70"/>
      <c r="AD74" s="70"/>
      <c r="AE74" s="70"/>
      <c r="AF74" s="70"/>
      <c r="AG74" s="70"/>
      <c r="AH74" s="70"/>
      <c r="AI74" s="70"/>
      <c r="AJ74" s="70"/>
      <c r="AK74" s="70"/>
      <c r="AL74" s="70"/>
      <c r="AM74" s="70"/>
      <c r="AN74" s="70"/>
      <c r="AO74" s="70"/>
      <c r="AP74" s="70"/>
      <c r="AQ74" s="70"/>
      <c r="AR74" s="70"/>
      <c r="AS74" s="70"/>
    </row>
    <row r="75" spans="1:45" s="20" customFormat="1" ht="14.45" customHeight="1" x14ac:dyDescent="0.25">
      <c r="A75" s="15" t="s">
        <v>7</v>
      </c>
      <c r="B75" s="218" t="s">
        <v>39</v>
      </c>
      <c r="C75" s="219"/>
      <c r="D75" s="219"/>
      <c r="E75" s="4">
        <f>E52*E74</f>
        <v>7.1392000000000009E-3</v>
      </c>
      <c r="F75" s="34">
        <f>E75*$F$32</f>
        <v>14.638572640000001</v>
      </c>
      <c r="G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70"/>
      <c r="AI75" s="70"/>
      <c r="AJ75" s="70"/>
      <c r="AK75" s="70"/>
      <c r="AL75" s="70"/>
      <c r="AM75" s="70"/>
      <c r="AN75" s="70"/>
      <c r="AO75" s="70"/>
      <c r="AP75" s="70"/>
      <c r="AQ75" s="70"/>
      <c r="AR75" s="70"/>
      <c r="AS75" s="70"/>
    </row>
    <row r="76" spans="1:45" s="20" customFormat="1" ht="14.45" customHeight="1" x14ac:dyDescent="0.25">
      <c r="A76" s="15" t="s">
        <v>8</v>
      </c>
      <c r="B76" s="218" t="s">
        <v>40</v>
      </c>
      <c r="C76" s="219"/>
      <c r="D76" s="219"/>
      <c r="E76" s="4">
        <v>6.2E-4</v>
      </c>
      <c r="F76" s="34">
        <f t="shared" si="1"/>
        <v>1.2712789999999998</v>
      </c>
      <c r="G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  <c r="AB76" s="70"/>
      <c r="AC76" s="70"/>
      <c r="AD76" s="70"/>
      <c r="AE76" s="70"/>
      <c r="AF76" s="70"/>
      <c r="AG76" s="70"/>
      <c r="AH76" s="70"/>
      <c r="AI76" s="70"/>
      <c r="AJ76" s="70"/>
      <c r="AK76" s="70"/>
      <c r="AL76" s="70"/>
      <c r="AM76" s="70"/>
      <c r="AN76" s="70"/>
      <c r="AO76" s="70"/>
      <c r="AP76" s="70"/>
      <c r="AQ76" s="70"/>
      <c r="AR76" s="70"/>
      <c r="AS76" s="70"/>
    </row>
    <row r="77" spans="1:45" s="20" customFormat="1" ht="14.45" customHeight="1" thickBot="1" x14ac:dyDescent="0.3">
      <c r="A77" s="226" t="s">
        <v>19</v>
      </c>
      <c r="B77" s="211"/>
      <c r="C77" s="211"/>
      <c r="D77" s="211"/>
      <c r="E77" s="50">
        <f>SUM(E71:E76)</f>
        <v>6.6095199999999993E-2</v>
      </c>
      <c r="F77" s="35">
        <f>SUM(F71:F76)</f>
        <v>135.52490283999998</v>
      </c>
      <c r="G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70"/>
      <c r="AS77" s="70"/>
    </row>
    <row r="78" spans="1:45" s="20" customFormat="1" ht="14.45" customHeight="1" thickBot="1" x14ac:dyDescent="0.3">
      <c r="A78" s="3"/>
      <c r="B78" s="7"/>
      <c r="C78" s="7"/>
      <c r="D78" s="7"/>
      <c r="E78" s="9"/>
      <c r="F78" s="10"/>
      <c r="G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  <c r="AH78" s="70"/>
      <c r="AI78" s="70"/>
      <c r="AJ78" s="70"/>
      <c r="AK78" s="70"/>
      <c r="AL78" s="70"/>
      <c r="AM78" s="70"/>
      <c r="AN78" s="70"/>
      <c r="AO78" s="70"/>
      <c r="AP78" s="70"/>
      <c r="AQ78" s="70"/>
      <c r="AR78" s="70"/>
      <c r="AS78" s="70"/>
    </row>
    <row r="79" spans="1:45" s="20" customFormat="1" ht="14.45" customHeight="1" x14ac:dyDescent="0.25">
      <c r="A79" s="221" t="s">
        <v>150</v>
      </c>
      <c r="B79" s="222"/>
      <c r="C79" s="222"/>
      <c r="D79" s="222"/>
      <c r="E79" s="222"/>
      <c r="F79" s="223"/>
      <c r="G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  <c r="AB79" s="70"/>
      <c r="AC79" s="70"/>
      <c r="AD79" s="70"/>
      <c r="AE79" s="70"/>
      <c r="AF79" s="70"/>
      <c r="AG79" s="70"/>
      <c r="AH79" s="70"/>
      <c r="AI79" s="70"/>
      <c r="AJ79" s="70"/>
      <c r="AK79" s="70"/>
      <c r="AL79" s="70"/>
      <c r="AM79" s="70"/>
      <c r="AN79" s="70"/>
      <c r="AO79" s="70"/>
      <c r="AP79" s="70"/>
      <c r="AQ79" s="70"/>
      <c r="AR79" s="70"/>
      <c r="AS79" s="70"/>
    </row>
    <row r="80" spans="1:45" s="20" customFormat="1" ht="14.45" customHeight="1" x14ac:dyDescent="0.25">
      <c r="A80" s="66" t="s">
        <v>13</v>
      </c>
      <c r="B80" s="224" t="s">
        <v>151</v>
      </c>
      <c r="C80" s="213"/>
      <c r="D80" s="225"/>
      <c r="E80" s="65" t="s">
        <v>56</v>
      </c>
      <c r="F80" s="24" t="s">
        <v>6</v>
      </c>
      <c r="G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70"/>
      <c r="AD80" s="70"/>
      <c r="AE80" s="70"/>
      <c r="AF80" s="70"/>
      <c r="AG80" s="70"/>
      <c r="AH80" s="70"/>
      <c r="AI80" s="70"/>
      <c r="AJ80" s="70"/>
      <c r="AK80" s="70"/>
      <c r="AL80" s="70"/>
      <c r="AM80" s="70"/>
      <c r="AN80" s="70"/>
      <c r="AO80" s="70"/>
      <c r="AP80" s="70"/>
      <c r="AQ80" s="70"/>
      <c r="AR80" s="70"/>
      <c r="AS80" s="70"/>
    </row>
    <row r="81" spans="1:29" ht="14.45" customHeight="1" x14ac:dyDescent="0.2">
      <c r="A81" s="44" t="s">
        <v>0</v>
      </c>
      <c r="B81" s="218" t="s">
        <v>149</v>
      </c>
      <c r="C81" s="219"/>
      <c r="D81" s="219"/>
      <c r="E81" s="4">
        <v>8.3299999999999999E-2</v>
      </c>
      <c r="F81" s="48">
        <f>E81*$F$32</f>
        <v>170.80248499999999</v>
      </c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114"/>
      <c r="X81" s="114"/>
      <c r="Y81" s="114"/>
      <c r="Z81" s="114"/>
      <c r="AA81" s="114"/>
      <c r="AB81" s="114"/>
      <c r="AC81" s="114"/>
    </row>
    <row r="82" spans="1:29" ht="14.45" customHeight="1" x14ac:dyDescent="0.25">
      <c r="A82" s="44" t="s">
        <v>1</v>
      </c>
      <c r="B82" s="218" t="s">
        <v>46</v>
      </c>
      <c r="C82" s="219"/>
      <c r="D82" s="219"/>
      <c r="E82" s="4">
        <v>2.8E-3</v>
      </c>
      <c r="F82" s="48">
        <f t="shared" ref="F82:F85" si="2">E82*$F$32</f>
        <v>5.7412599999999996</v>
      </c>
      <c r="G82" s="143"/>
      <c r="H82" s="144"/>
      <c r="I82" s="144"/>
      <c r="J82" s="144"/>
      <c r="K82" s="144"/>
      <c r="L82" s="144"/>
      <c r="M82" s="144"/>
      <c r="N82" s="144"/>
      <c r="O82" s="144"/>
      <c r="P82" s="144"/>
      <c r="Q82" s="144"/>
      <c r="R82" s="144"/>
      <c r="S82" s="144"/>
      <c r="T82" s="144"/>
      <c r="U82" s="144"/>
      <c r="V82" s="144"/>
      <c r="W82" s="144"/>
      <c r="X82" s="144"/>
      <c r="Y82" s="144"/>
      <c r="Z82" s="144"/>
      <c r="AA82" s="144"/>
      <c r="AB82" s="144"/>
      <c r="AC82" s="144"/>
    </row>
    <row r="83" spans="1:29" ht="14.45" customHeight="1" x14ac:dyDescent="0.25">
      <c r="A83" s="44" t="s">
        <v>2</v>
      </c>
      <c r="B83" s="62" t="s">
        <v>78</v>
      </c>
      <c r="C83" s="132"/>
      <c r="D83" s="132"/>
      <c r="E83" s="4">
        <v>2.0000000000000001E-4</v>
      </c>
      <c r="F83" s="48">
        <f t="shared" si="2"/>
        <v>0.41009000000000001</v>
      </c>
      <c r="G83" s="143"/>
      <c r="H83" s="144"/>
      <c r="I83" s="144"/>
      <c r="J83" s="144"/>
      <c r="K83" s="144"/>
      <c r="L83" s="144"/>
      <c r="M83" s="144"/>
      <c r="N83" s="144"/>
      <c r="O83" s="144"/>
      <c r="P83" s="144"/>
      <c r="Q83" s="144"/>
      <c r="R83" s="144"/>
      <c r="S83" s="144"/>
      <c r="T83" s="144"/>
      <c r="U83" s="144"/>
      <c r="V83" s="144"/>
      <c r="W83" s="144"/>
      <c r="X83" s="144"/>
      <c r="Y83" s="144"/>
      <c r="Z83" s="144"/>
      <c r="AA83" s="144"/>
      <c r="AB83" s="144"/>
      <c r="AC83" s="144"/>
    </row>
    <row r="84" spans="1:29" ht="14.45" customHeight="1" x14ac:dyDescent="0.25">
      <c r="A84" s="44" t="s">
        <v>3</v>
      </c>
      <c r="B84" s="218" t="s">
        <v>47</v>
      </c>
      <c r="C84" s="219"/>
      <c r="D84" s="220"/>
      <c r="E84" s="4">
        <v>6.9999999999999999E-4</v>
      </c>
      <c r="F84" s="48">
        <f t="shared" si="2"/>
        <v>1.4353149999999999</v>
      </c>
      <c r="G84" s="143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/>
      <c r="U84" s="144"/>
      <c r="V84" s="144"/>
      <c r="W84" s="144"/>
      <c r="X84" s="144"/>
      <c r="Y84" s="144"/>
      <c r="Z84" s="144"/>
      <c r="AA84" s="144"/>
      <c r="AB84" s="144"/>
      <c r="AC84" s="144"/>
    </row>
    <row r="85" spans="1:29" ht="14.45" customHeight="1" x14ac:dyDescent="0.25">
      <c r="A85" s="44" t="s">
        <v>7</v>
      </c>
      <c r="B85" s="218" t="s">
        <v>49</v>
      </c>
      <c r="C85" s="219"/>
      <c r="D85" s="220"/>
      <c r="E85" s="4">
        <v>2.8999999999999998E-3</v>
      </c>
      <c r="F85" s="48">
        <f t="shared" si="2"/>
        <v>5.9463049999999988</v>
      </c>
      <c r="G85" s="130"/>
      <c r="H85" s="131"/>
      <c r="I85" s="131"/>
      <c r="J85" s="131"/>
      <c r="K85" s="131"/>
      <c r="L85" s="131"/>
      <c r="M85" s="131"/>
      <c r="N85" s="131"/>
      <c r="O85" s="131"/>
      <c r="P85" s="131"/>
      <c r="Q85" s="131"/>
      <c r="R85" s="131"/>
      <c r="S85" s="131"/>
      <c r="T85" s="131"/>
      <c r="U85" s="131"/>
      <c r="V85" s="131"/>
      <c r="W85" s="131"/>
      <c r="X85" s="131"/>
      <c r="Y85" s="131"/>
      <c r="Z85" s="131"/>
      <c r="AA85" s="131"/>
      <c r="AB85" s="131"/>
      <c r="AC85" s="131"/>
    </row>
    <row r="86" spans="1:29" ht="14.45" customHeight="1" x14ac:dyDescent="0.25">
      <c r="A86" s="14" t="s">
        <v>8</v>
      </c>
      <c r="B86" s="218" t="s">
        <v>48</v>
      </c>
      <c r="C86" s="219"/>
      <c r="D86" s="219"/>
      <c r="E86" s="4">
        <v>0</v>
      </c>
      <c r="F86" s="48">
        <v>0</v>
      </c>
      <c r="G86" s="143"/>
      <c r="H86" s="144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4"/>
      <c r="U86" s="144"/>
      <c r="V86" s="144"/>
      <c r="W86" s="144"/>
      <c r="X86" s="144"/>
      <c r="Y86" s="144"/>
      <c r="Z86" s="144"/>
      <c r="AA86" s="144"/>
      <c r="AB86" s="144"/>
      <c r="AC86" s="144"/>
    </row>
    <row r="87" spans="1:29" ht="14.45" customHeight="1" x14ac:dyDescent="0.25">
      <c r="A87" s="212" t="s">
        <v>19</v>
      </c>
      <c r="B87" s="213"/>
      <c r="C87" s="213"/>
      <c r="D87" s="213"/>
      <c r="E87" s="133">
        <f>SUM(E81:E86)</f>
        <v>8.9900000000000008E-2</v>
      </c>
      <c r="F87" s="53">
        <f>SUM(F81:F86)</f>
        <v>184.335455</v>
      </c>
    </row>
    <row r="88" spans="1:29" s="76" customFormat="1" ht="5.25" x14ac:dyDescent="0.25">
      <c r="A88" s="74"/>
      <c r="B88" s="75"/>
      <c r="C88" s="75"/>
      <c r="D88" s="75"/>
      <c r="F88" s="77"/>
      <c r="H88" s="83"/>
    </row>
    <row r="89" spans="1:29" x14ac:dyDescent="0.25">
      <c r="A89" s="66" t="s">
        <v>20</v>
      </c>
      <c r="B89" s="224" t="s">
        <v>50</v>
      </c>
      <c r="C89" s="213"/>
      <c r="D89" s="225"/>
      <c r="E89" s="65" t="s">
        <v>56</v>
      </c>
      <c r="F89" s="24" t="s">
        <v>6</v>
      </c>
    </row>
    <row r="90" spans="1:29" x14ac:dyDescent="0.25">
      <c r="A90" s="44" t="s">
        <v>0</v>
      </c>
      <c r="B90" s="218" t="s">
        <v>51</v>
      </c>
      <c r="C90" s="219"/>
      <c r="D90" s="219"/>
      <c r="E90" s="4">
        <v>0</v>
      </c>
      <c r="F90" s="48">
        <f>E90*F32</f>
        <v>0</v>
      </c>
    </row>
    <row r="91" spans="1:29" x14ac:dyDescent="0.25">
      <c r="A91" s="212" t="s">
        <v>19</v>
      </c>
      <c r="B91" s="213"/>
      <c r="C91" s="213"/>
      <c r="D91" s="213"/>
      <c r="E91" s="106"/>
      <c r="F91" s="30">
        <f>SUM(F90)</f>
        <v>0</v>
      </c>
    </row>
    <row r="92" spans="1:29" s="76" customFormat="1" ht="5.25" x14ac:dyDescent="0.25">
      <c r="A92" s="74"/>
      <c r="B92" s="75"/>
      <c r="C92" s="75"/>
      <c r="D92" s="75"/>
      <c r="F92" s="77"/>
      <c r="H92" s="83"/>
    </row>
    <row r="93" spans="1:29" ht="15" customHeight="1" x14ac:dyDescent="0.25">
      <c r="A93" s="66">
        <v>4</v>
      </c>
      <c r="B93" s="224" t="s">
        <v>63</v>
      </c>
      <c r="C93" s="213"/>
      <c r="D93" s="213"/>
      <c r="E93" s="225"/>
      <c r="F93" s="22" t="s">
        <v>6</v>
      </c>
    </row>
    <row r="94" spans="1:29" x14ac:dyDescent="0.25">
      <c r="A94" s="13" t="s">
        <v>13</v>
      </c>
      <c r="B94" s="228" t="s">
        <v>45</v>
      </c>
      <c r="C94" s="229"/>
      <c r="D94" s="229"/>
      <c r="E94" s="232"/>
      <c r="F94" s="32">
        <f>F87</f>
        <v>184.335455</v>
      </c>
    </row>
    <row r="95" spans="1:29" x14ac:dyDescent="0.25">
      <c r="A95" s="13" t="s">
        <v>20</v>
      </c>
      <c r="B95" s="228" t="s">
        <v>50</v>
      </c>
      <c r="C95" s="229"/>
      <c r="D95" s="229"/>
      <c r="E95" s="229"/>
      <c r="F95" s="32">
        <f>F91</f>
        <v>0</v>
      </c>
    </row>
    <row r="96" spans="1:29" ht="15.75" thickBot="1" x14ac:dyDescent="0.3">
      <c r="A96" s="210" t="s">
        <v>19</v>
      </c>
      <c r="B96" s="211"/>
      <c r="C96" s="211"/>
      <c r="D96" s="211"/>
      <c r="E96" s="104"/>
      <c r="F96" s="38">
        <f>SUM(F94:F95)</f>
        <v>184.335455</v>
      </c>
    </row>
    <row r="97" spans="1:45" ht="15.75" thickBot="1" x14ac:dyDescent="0.3">
      <c r="A97" s="84"/>
      <c r="B97" s="84"/>
      <c r="C97" s="84"/>
      <c r="D97" s="84"/>
      <c r="E97" s="87"/>
      <c r="F97" s="87"/>
    </row>
    <row r="98" spans="1:45" s="79" customFormat="1" x14ac:dyDescent="0.25">
      <c r="A98" s="221" t="s">
        <v>52</v>
      </c>
      <c r="B98" s="233"/>
      <c r="C98" s="233"/>
      <c r="D98" s="233"/>
      <c r="E98" s="233"/>
      <c r="F98" s="223"/>
      <c r="G98" s="70"/>
      <c r="H98" s="20"/>
      <c r="I98" s="70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0"/>
      <c r="AB98" s="70"/>
      <c r="AC98" s="70"/>
      <c r="AD98" s="70"/>
      <c r="AE98" s="70"/>
      <c r="AF98" s="70"/>
      <c r="AG98" s="70"/>
      <c r="AH98" s="70"/>
      <c r="AI98" s="70"/>
      <c r="AJ98" s="70"/>
      <c r="AK98" s="70"/>
      <c r="AL98" s="70"/>
      <c r="AM98" s="70"/>
      <c r="AN98" s="70"/>
      <c r="AO98" s="70"/>
      <c r="AP98" s="70"/>
      <c r="AQ98" s="70"/>
      <c r="AR98" s="70"/>
      <c r="AS98" s="70"/>
    </row>
    <row r="99" spans="1:45" x14ac:dyDescent="0.25">
      <c r="A99" s="55">
        <v>5</v>
      </c>
      <c r="B99" s="224" t="s">
        <v>103</v>
      </c>
      <c r="C99" s="213"/>
      <c r="D99" s="213"/>
      <c r="E99" s="225"/>
      <c r="F99" s="22" t="s">
        <v>6</v>
      </c>
    </row>
    <row r="100" spans="1:45" x14ac:dyDescent="0.25">
      <c r="A100" s="14" t="s">
        <v>0</v>
      </c>
      <c r="B100" s="218" t="s">
        <v>12</v>
      </c>
      <c r="C100" s="219"/>
      <c r="D100" s="219"/>
      <c r="E100" s="220"/>
      <c r="F100" s="37">
        <v>43.02</v>
      </c>
    </row>
    <row r="101" spans="1:45" x14ac:dyDescent="0.25">
      <c r="A101" s="14" t="s">
        <v>2</v>
      </c>
      <c r="B101" s="218" t="s">
        <v>114</v>
      </c>
      <c r="C101" s="219"/>
      <c r="D101" s="219"/>
      <c r="E101" s="220"/>
      <c r="F101" s="37">
        <v>0</v>
      </c>
    </row>
    <row r="102" spans="1:45" x14ac:dyDescent="0.25">
      <c r="A102" s="14" t="s">
        <v>3</v>
      </c>
      <c r="B102" s="218" t="s">
        <v>122</v>
      </c>
      <c r="C102" s="219"/>
      <c r="D102" s="219"/>
      <c r="E102" s="220"/>
      <c r="F102" s="37">
        <v>0</v>
      </c>
    </row>
    <row r="103" spans="1:45" ht="15.75" thickBot="1" x14ac:dyDescent="0.3">
      <c r="A103" s="210" t="s">
        <v>19</v>
      </c>
      <c r="B103" s="211"/>
      <c r="C103" s="211"/>
      <c r="D103" s="211"/>
      <c r="E103" s="105"/>
      <c r="F103" s="38">
        <f>SUM(F100:F102)</f>
        <v>43.02</v>
      </c>
    </row>
    <row r="104" spans="1:45" ht="15.75" thickBot="1" x14ac:dyDescent="0.3">
      <c r="A104" s="234"/>
      <c r="B104" s="234"/>
      <c r="C104" s="234"/>
      <c r="D104" s="234"/>
      <c r="E104" s="234"/>
      <c r="F104" s="234"/>
    </row>
    <row r="105" spans="1:45" s="80" customFormat="1" x14ac:dyDescent="0.25">
      <c r="A105" s="221" t="s">
        <v>53</v>
      </c>
      <c r="B105" s="222"/>
      <c r="C105" s="222"/>
      <c r="D105" s="222"/>
      <c r="E105" s="233"/>
      <c r="F105" s="223"/>
      <c r="H105" s="20"/>
    </row>
    <row r="106" spans="1:45" x14ac:dyDescent="0.25">
      <c r="A106" s="66">
        <v>6</v>
      </c>
      <c r="B106" s="266" t="s">
        <v>22</v>
      </c>
      <c r="C106" s="266"/>
      <c r="D106" s="266"/>
      <c r="E106" s="64" t="s">
        <v>56</v>
      </c>
      <c r="F106" s="22" t="s">
        <v>6</v>
      </c>
    </row>
    <row r="107" spans="1:45" x14ac:dyDescent="0.25">
      <c r="A107" s="44" t="s">
        <v>0</v>
      </c>
      <c r="B107" s="218" t="s">
        <v>23</v>
      </c>
      <c r="C107" s="219"/>
      <c r="D107" s="219"/>
      <c r="E107" s="4">
        <v>2.5000000000000001E-2</v>
      </c>
      <c r="F107" s="34">
        <f>E107*(F32+F67+F77+F96+F103)</f>
        <v>111.08571612300003</v>
      </c>
    </row>
    <row r="108" spans="1:45" x14ac:dyDescent="0.25">
      <c r="A108" s="44" t="s">
        <v>1</v>
      </c>
      <c r="B108" s="218" t="s">
        <v>25</v>
      </c>
      <c r="C108" s="219"/>
      <c r="D108" s="219"/>
      <c r="E108" s="4">
        <v>0.05</v>
      </c>
      <c r="F108" s="34">
        <f>E108*(F32+F67+F77+F96+F103+F107)</f>
        <v>227.72571805215003</v>
      </c>
    </row>
    <row r="109" spans="1:45" x14ac:dyDescent="0.25">
      <c r="A109" s="271" t="s">
        <v>71</v>
      </c>
      <c r="B109" s="272"/>
      <c r="C109" s="67"/>
      <c r="D109" s="67"/>
      <c r="E109" s="42">
        <f>SUM(E107:E108)</f>
        <v>7.5000000000000011E-2</v>
      </c>
      <c r="F109" s="39">
        <f>SUM(F107:F108)</f>
        <v>338.81143417515005</v>
      </c>
    </row>
    <row r="110" spans="1:45" s="76" customFormat="1" ht="5.25" x14ac:dyDescent="0.25">
      <c r="A110" s="74"/>
      <c r="B110" s="75"/>
      <c r="C110" s="75"/>
      <c r="D110" s="75"/>
      <c r="F110" s="77"/>
      <c r="H110" s="83"/>
    </row>
    <row r="111" spans="1:45" x14ac:dyDescent="0.25">
      <c r="A111" s="41" t="s">
        <v>2</v>
      </c>
      <c r="B111" s="273" t="s">
        <v>24</v>
      </c>
      <c r="C111" s="274"/>
      <c r="D111" s="274"/>
      <c r="E111" s="274"/>
      <c r="F111" s="275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34.027980858367243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157.05221934631035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261.7536989105173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268" t="s">
        <v>72</v>
      </c>
      <c r="B116" s="269"/>
      <c r="C116" s="269"/>
      <c r="D116" s="270"/>
      <c r="E116" s="42">
        <f>SUM(E112:E115)</f>
        <v>8.6499999999999994E-2</v>
      </c>
      <c r="F116" s="45">
        <f>SUM(F112:F115)</f>
        <v>452.83389911519487</v>
      </c>
    </row>
    <row r="117" spans="1:8" ht="15.75" thickBot="1" x14ac:dyDescent="0.3">
      <c r="A117" s="210" t="s">
        <v>19</v>
      </c>
      <c r="B117" s="211"/>
      <c r="C117" s="211"/>
      <c r="D117" s="267"/>
      <c r="E117" s="29">
        <f>E109+E116</f>
        <v>0.1615</v>
      </c>
      <c r="F117" s="35">
        <f>TRUNC(F109+F116,2)</f>
        <v>791.64</v>
      </c>
      <c r="G117" s="81"/>
    </row>
    <row r="118" spans="1:8" ht="15.75" thickBot="1" x14ac:dyDescent="0.3">
      <c r="A118" s="3"/>
      <c r="B118" s="84"/>
      <c r="C118" s="84"/>
      <c r="D118" s="84"/>
      <c r="E118" s="85"/>
      <c r="F118" s="86"/>
      <c r="G118" s="81"/>
    </row>
    <row r="119" spans="1:8" x14ac:dyDescent="0.25">
      <c r="A119" s="221" t="s">
        <v>69</v>
      </c>
      <c r="B119" s="233"/>
      <c r="C119" s="233"/>
      <c r="D119" s="233"/>
      <c r="E119" s="233"/>
      <c r="F119" s="223"/>
      <c r="G119" s="81"/>
    </row>
    <row r="120" spans="1:8" ht="15" customHeight="1" x14ac:dyDescent="0.25">
      <c r="A120" s="212" t="s">
        <v>79</v>
      </c>
      <c r="B120" s="213"/>
      <c r="C120" s="213"/>
      <c r="D120" s="213"/>
      <c r="E120" s="225"/>
      <c r="F120" s="22" t="s">
        <v>6</v>
      </c>
    </row>
    <row r="121" spans="1:8" s="80" customFormat="1" x14ac:dyDescent="0.25">
      <c r="A121" s="13" t="s">
        <v>0</v>
      </c>
      <c r="B121" s="218" t="s">
        <v>26</v>
      </c>
      <c r="C121" s="219"/>
      <c r="D121" s="219"/>
      <c r="E121" s="220"/>
      <c r="F121" s="37">
        <f>F32</f>
        <v>2050.4499999999998</v>
      </c>
      <c r="H121" s="20"/>
    </row>
    <row r="122" spans="1:8" x14ac:dyDescent="0.25">
      <c r="A122" s="13" t="s">
        <v>1</v>
      </c>
      <c r="B122" s="218" t="s">
        <v>27</v>
      </c>
      <c r="C122" s="219"/>
      <c r="D122" s="219"/>
      <c r="E122" s="220"/>
      <c r="F122" s="37">
        <f>F67</f>
        <v>2030.0982870799999</v>
      </c>
    </row>
    <row r="123" spans="1:8" x14ac:dyDescent="0.25">
      <c r="A123" s="13" t="s">
        <v>2</v>
      </c>
      <c r="B123" s="218" t="s">
        <v>43</v>
      </c>
      <c r="C123" s="219"/>
      <c r="D123" s="219"/>
      <c r="E123" s="220"/>
      <c r="F123" s="37">
        <f>F77</f>
        <v>135.52490283999998</v>
      </c>
    </row>
    <row r="124" spans="1:8" x14ac:dyDescent="0.25">
      <c r="A124" s="13" t="s">
        <v>3</v>
      </c>
      <c r="B124" s="218" t="s">
        <v>44</v>
      </c>
      <c r="C124" s="219"/>
      <c r="D124" s="219"/>
      <c r="E124" s="220"/>
      <c r="F124" s="37">
        <f>F96</f>
        <v>184.335455</v>
      </c>
    </row>
    <row r="125" spans="1:8" x14ac:dyDescent="0.25">
      <c r="A125" s="13" t="s">
        <v>7</v>
      </c>
      <c r="B125" s="218" t="s">
        <v>52</v>
      </c>
      <c r="C125" s="219"/>
      <c r="D125" s="219"/>
      <c r="E125" s="220"/>
      <c r="F125" s="37">
        <f>F103</f>
        <v>43.02</v>
      </c>
    </row>
    <row r="126" spans="1:8" x14ac:dyDescent="0.25">
      <c r="A126" s="212" t="s">
        <v>70</v>
      </c>
      <c r="B126" s="213"/>
      <c r="C126" s="213"/>
      <c r="D126" s="213"/>
      <c r="E126" s="213"/>
      <c r="F126" s="40">
        <f>TRUNC(SUM(F121:F125),2)</f>
        <v>4443.42</v>
      </c>
      <c r="H126" s="6"/>
    </row>
    <row r="127" spans="1:8" x14ac:dyDescent="0.25">
      <c r="A127" s="13" t="s">
        <v>8</v>
      </c>
      <c r="B127" s="277" t="s">
        <v>53</v>
      </c>
      <c r="C127" s="277"/>
      <c r="D127" s="277"/>
      <c r="E127" s="277"/>
      <c r="F127" s="37">
        <f>F117</f>
        <v>791.64</v>
      </c>
    </row>
    <row r="128" spans="1:8" ht="15.75" thickBot="1" x14ac:dyDescent="0.3">
      <c r="A128" s="210" t="s">
        <v>73</v>
      </c>
      <c r="B128" s="211"/>
      <c r="C128" s="211"/>
      <c r="D128" s="211"/>
      <c r="E128" s="211"/>
      <c r="F128" s="38">
        <f>TRUNC(F126+F127,2)</f>
        <v>5235.0600000000004</v>
      </c>
      <c r="H128" s="6"/>
    </row>
    <row r="129" spans="1:45" ht="15.75" thickBot="1" x14ac:dyDescent="0.3">
      <c r="A129" s="84"/>
      <c r="B129" s="84"/>
      <c r="C129" s="84"/>
      <c r="D129" s="84"/>
      <c r="E129" s="84"/>
      <c r="F129" s="88"/>
      <c r="H129" s="70"/>
    </row>
    <row r="130" spans="1:45" s="79" customFormat="1" x14ac:dyDescent="0.25">
      <c r="A130" s="287" t="s">
        <v>89</v>
      </c>
      <c r="B130" s="288"/>
      <c r="C130" s="288"/>
      <c r="D130" s="288"/>
      <c r="E130" s="288"/>
      <c r="F130" s="288"/>
      <c r="G130" s="289"/>
      <c r="H130" s="70"/>
      <c r="I130" s="70"/>
      <c r="J130" s="70"/>
      <c r="K130" s="70"/>
      <c r="L130" s="70"/>
      <c r="M130" s="70"/>
      <c r="N130" s="70"/>
      <c r="O130" s="70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  <c r="AA130" s="70"/>
      <c r="AB130" s="70"/>
      <c r="AC130" s="70"/>
      <c r="AD130" s="70"/>
      <c r="AE130" s="70"/>
      <c r="AF130" s="70"/>
      <c r="AG130" s="70"/>
      <c r="AH130" s="70"/>
      <c r="AI130" s="70"/>
      <c r="AJ130" s="70"/>
      <c r="AK130" s="70"/>
      <c r="AL130" s="70"/>
      <c r="AM130" s="70"/>
      <c r="AN130" s="70"/>
      <c r="AO130" s="70"/>
      <c r="AP130" s="70"/>
      <c r="AQ130" s="70"/>
      <c r="AR130" s="70"/>
      <c r="AS130" s="70"/>
    </row>
    <row r="131" spans="1:45" s="79" customFormat="1" ht="60" x14ac:dyDescent="0.25">
      <c r="A131" s="58"/>
      <c r="B131" s="59" t="s">
        <v>90</v>
      </c>
      <c r="C131" s="60" t="s">
        <v>91</v>
      </c>
      <c r="D131" s="60" t="s">
        <v>92</v>
      </c>
      <c r="E131" s="56" t="s">
        <v>93</v>
      </c>
      <c r="F131" s="56" t="s">
        <v>94</v>
      </c>
      <c r="G131" s="57" t="s">
        <v>95</v>
      </c>
      <c r="H131" s="70"/>
      <c r="I131" s="70"/>
      <c r="J131" s="70"/>
      <c r="K131" s="70"/>
      <c r="L131" s="70"/>
      <c r="M131" s="70"/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  <c r="AA131" s="70"/>
      <c r="AB131" s="70"/>
      <c r="AC131" s="70"/>
      <c r="AD131" s="70"/>
      <c r="AE131" s="70"/>
      <c r="AF131" s="70"/>
      <c r="AG131" s="70"/>
      <c r="AH131" s="70"/>
      <c r="AI131" s="70"/>
      <c r="AJ131" s="70"/>
      <c r="AK131" s="70"/>
      <c r="AL131" s="70"/>
      <c r="AM131" s="70"/>
      <c r="AN131" s="70"/>
      <c r="AO131" s="70"/>
      <c r="AP131" s="70"/>
      <c r="AQ131" s="70"/>
      <c r="AR131" s="70"/>
      <c r="AS131" s="70"/>
    </row>
    <row r="132" spans="1:45" x14ac:dyDescent="0.25">
      <c r="A132" s="91" t="s">
        <v>100</v>
      </c>
      <c r="B132" s="92" t="e">
        <f>#REF!</f>
        <v>#REF!</v>
      </c>
      <c r="C132" s="93">
        <f>F128</f>
        <v>5235.0600000000004</v>
      </c>
      <c r="D132" s="94">
        <v>1</v>
      </c>
      <c r="E132" s="95">
        <f>C132*D132</f>
        <v>5235.0600000000004</v>
      </c>
      <c r="F132" s="96">
        <v>1</v>
      </c>
      <c r="G132" s="97">
        <f>TRUNC(E132*F132,2)</f>
        <v>5235.0600000000004</v>
      </c>
      <c r="H132" s="6"/>
    </row>
    <row r="133" spans="1:45" x14ac:dyDescent="0.25">
      <c r="A133" s="278" t="s">
        <v>96</v>
      </c>
      <c r="B133" s="279"/>
      <c r="C133" s="279"/>
      <c r="D133" s="279"/>
      <c r="E133" s="279"/>
      <c r="F133" s="280"/>
      <c r="G133" s="98">
        <f>G132</f>
        <v>5235.0600000000004</v>
      </c>
      <c r="H133" s="6"/>
    </row>
    <row r="134" spans="1:45" x14ac:dyDescent="0.25">
      <c r="A134" s="278" t="s">
        <v>108</v>
      </c>
      <c r="B134" s="279"/>
      <c r="C134" s="279"/>
      <c r="D134" s="279"/>
      <c r="E134" s="279"/>
      <c r="F134" s="280"/>
      <c r="G134" s="98">
        <f>TRUNC(G133*24,2)</f>
        <v>125641.44</v>
      </c>
      <c r="H134" s="6"/>
    </row>
    <row r="135" spans="1:45" ht="15.75" thickBot="1" x14ac:dyDescent="0.3">
      <c r="A135" s="284" t="s">
        <v>98</v>
      </c>
      <c r="B135" s="285"/>
      <c r="C135" s="285"/>
      <c r="D135" s="285"/>
      <c r="E135" s="285"/>
      <c r="F135" s="286"/>
      <c r="G135" s="99">
        <v>0</v>
      </c>
      <c r="H135" s="6"/>
    </row>
    <row r="136" spans="1:45" x14ac:dyDescent="0.25">
      <c r="A136" s="3"/>
      <c r="B136" s="84"/>
      <c r="C136" s="84"/>
      <c r="D136" s="84"/>
      <c r="E136" s="85"/>
      <c r="F136" s="86"/>
      <c r="G136" s="81"/>
      <c r="H136" s="70"/>
    </row>
    <row r="137" spans="1:45" x14ac:dyDescent="0.25">
      <c r="A137" s="199"/>
      <c r="B137" s="199"/>
      <c r="C137" s="199"/>
      <c r="F137" s="115"/>
      <c r="H137" s="70"/>
    </row>
    <row r="138" spans="1:45" x14ac:dyDescent="0.25">
      <c r="B138" s="276"/>
      <c r="C138" s="276"/>
      <c r="D138" s="276"/>
      <c r="E138" s="276"/>
      <c r="F138" s="276"/>
      <c r="H138" s="70"/>
    </row>
    <row r="139" spans="1:45" x14ac:dyDescent="0.25">
      <c r="B139" s="116"/>
      <c r="C139" s="116"/>
      <c r="D139" s="116"/>
      <c r="E139" s="116"/>
      <c r="F139" s="116"/>
      <c r="H139" s="70"/>
    </row>
    <row r="140" spans="1:45" ht="15.75" x14ac:dyDescent="0.25">
      <c r="A140" s="108"/>
      <c r="H140" s="70"/>
    </row>
    <row r="141" spans="1:45" ht="15.75" x14ac:dyDescent="0.25">
      <c r="A141" s="108"/>
      <c r="H141" s="70"/>
    </row>
    <row r="142" spans="1:45" x14ac:dyDescent="0.2">
      <c r="A142" s="109"/>
      <c r="B142" s="82"/>
      <c r="C142" s="82"/>
      <c r="D142" s="82"/>
      <c r="H142" s="70"/>
    </row>
    <row r="143" spans="1:45" x14ac:dyDescent="0.25">
      <c r="A143" s="110"/>
      <c r="B143" s="3"/>
      <c r="C143" s="3"/>
      <c r="D143" s="3"/>
      <c r="H143" s="70"/>
    </row>
    <row r="144" spans="1:45" x14ac:dyDescent="0.2">
      <c r="A144" s="111"/>
      <c r="H144" s="70"/>
    </row>
    <row r="145" spans="8:8" x14ac:dyDescent="0.25">
      <c r="H145" s="70"/>
    </row>
    <row r="146" spans="8:8" x14ac:dyDescent="0.25">
      <c r="H146" s="70"/>
    </row>
    <row r="147" spans="8:8" x14ac:dyDescent="0.25">
      <c r="H147" s="70"/>
    </row>
    <row r="148" spans="8:8" x14ac:dyDescent="0.25">
      <c r="H148" s="70"/>
    </row>
  </sheetData>
  <mergeCells count="107">
    <mergeCell ref="B71:D71"/>
    <mergeCell ref="B85:D85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B72:D72"/>
    <mergeCell ref="B73:D73"/>
    <mergeCell ref="B74:D74"/>
    <mergeCell ref="B75:D75"/>
    <mergeCell ref="B76:D76"/>
    <mergeCell ref="A77:D77"/>
    <mergeCell ref="B86:D86"/>
    <mergeCell ref="A87:D87"/>
    <mergeCell ref="A103:D103"/>
    <mergeCell ref="B90:D90"/>
    <mergeCell ref="A91:D91"/>
    <mergeCell ref="B93:E93"/>
    <mergeCell ref="B94:E94"/>
    <mergeCell ref="B95:E95"/>
    <mergeCell ref="A96:D96"/>
    <mergeCell ref="A98:F98"/>
    <mergeCell ref="B99:E99"/>
    <mergeCell ref="B100:E100"/>
    <mergeCell ref="B101:E101"/>
    <mergeCell ref="B102:E102"/>
    <mergeCell ref="B89:D89"/>
    <mergeCell ref="B138:F138"/>
    <mergeCell ref="A137:C137"/>
    <mergeCell ref="B122:E122"/>
    <mergeCell ref="B123:E123"/>
    <mergeCell ref="B124:E124"/>
    <mergeCell ref="B125:E125"/>
    <mergeCell ref="A126:E126"/>
    <mergeCell ref="B127:E127"/>
    <mergeCell ref="A128:E128"/>
    <mergeCell ref="A130:G130"/>
    <mergeCell ref="A133:F133"/>
    <mergeCell ref="A134:F134"/>
    <mergeCell ref="A135:F135"/>
    <mergeCell ref="B121:E121"/>
    <mergeCell ref="A104:F104"/>
    <mergeCell ref="A105:F105"/>
    <mergeCell ref="B106:D106"/>
    <mergeCell ref="B107:D107"/>
    <mergeCell ref="B108:D108"/>
    <mergeCell ref="A109:B109"/>
    <mergeCell ref="B111:F111"/>
    <mergeCell ref="A116:D116"/>
    <mergeCell ref="A117:D117"/>
    <mergeCell ref="A119:F119"/>
    <mergeCell ref="A120:E120"/>
  </mergeCells>
  <pageMargins left="0.59055118110236227" right="0.59055118110236227" top="0.19685039370078741" bottom="0.19685039370078741" header="0" footer="0"/>
  <pageSetup paperSize="9" scale="64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topLeftCell="A127" zoomScaleNormal="100" workbookViewId="0">
      <selection activeCell="A77" sqref="A77:D77"/>
    </sheetView>
  </sheetViews>
  <sheetFormatPr defaultColWidth="9.140625" defaultRowHeight="15" x14ac:dyDescent="0.25"/>
  <cols>
    <col min="1" max="1" width="7.140625" style="70" customWidth="1"/>
    <col min="2" max="2" width="45.42578125" style="70" customWidth="1"/>
    <col min="3" max="3" width="17.85546875" style="70" customWidth="1"/>
    <col min="4" max="4" width="12.7109375" style="70" customWidth="1"/>
    <col min="5" max="5" width="17.42578125" style="70" customWidth="1"/>
    <col min="6" max="6" width="18.85546875" style="70" customWidth="1"/>
    <col min="7" max="7" width="20.7109375" style="70" customWidth="1"/>
    <col min="8" max="8" width="55.7109375" style="20" customWidth="1"/>
    <col min="9" max="16384" width="9.140625" style="70"/>
  </cols>
  <sheetData>
    <row r="1" spans="1:8" x14ac:dyDescent="0.25">
      <c r="B1" s="100"/>
      <c r="C1" s="100"/>
      <c r="D1" s="100"/>
    </row>
    <row r="2" spans="1:8" x14ac:dyDescent="0.25">
      <c r="B2" s="100"/>
      <c r="C2" s="100"/>
      <c r="D2" s="100"/>
    </row>
    <row r="3" spans="1:8" ht="18.75" x14ac:dyDescent="0.25">
      <c r="B3" s="240" t="s">
        <v>77</v>
      </c>
      <c r="C3" s="240"/>
      <c r="D3" s="240"/>
      <c r="E3" s="240"/>
      <c r="H3" s="89"/>
    </row>
    <row r="4" spans="1:8" ht="15.75" x14ac:dyDescent="0.25">
      <c r="B4" s="241" t="s">
        <v>55</v>
      </c>
      <c r="C4" s="241"/>
      <c r="D4" s="241"/>
      <c r="E4" s="241"/>
      <c r="H4" s="89"/>
    </row>
    <row r="5" spans="1:8" x14ac:dyDescent="0.25">
      <c r="B5" s="101"/>
      <c r="C5" s="101"/>
      <c r="D5" s="101"/>
      <c r="E5" s="101"/>
    </row>
    <row r="6" spans="1:8" x14ac:dyDescent="0.25">
      <c r="A6" s="242"/>
      <c r="B6" s="242"/>
      <c r="C6" s="1"/>
      <c r="D6" s="1"/>
      <c r="E6" s="1"/>
      <c r="F6" s="1"/>
    </row>
    <row r="7" spans="1:8" x14ac:dyDescent="0.25">
      <c r="A7" s="242"/>
      <c r="B7" s="242"/>
      <c r="C7" s="1"/>
      <c r="D7" s="1"/>
      <c r="E7" s="1"/>
      <c r="F7" s="1"/>
    </row>
    <row r="8" spans="1:8" ht="15.75" thickBot="1" x14ac:dyDescent="0.3"/>
    <row r="9" spans="1:8" x14ac:dyDescent="0.25">
      <c r="A9" s="247" t="s">
        <v>123</v>
      </c>
      <c r="B9" s="248"/>
      <c r="C9" s="248"/>
      <c r="D9" s="248"/>
      <c r="E9" s="248"/>
      <c r="F9" s="249"/>
    </row>
    <row r="10" spans="1:8" x14ac:dyDescent="0.25">
      <c r="A10" s="120">
        <v>1</v>
      </c>
      <c r="B10" s="18" t="s">
        <v>124</v>
      </c>
      <c r="C10" s="250" t="s">
        <v>144</v>
      </c>
      <c r="D10" s="250"/>
      <c r="E10" s="250"/>
      <c r="F10" s="251"/>
    </row>
    <row r="11" spans="1:8" x14ac:dyDescent="0.25">
      <c r="A11" s="120">
        <v>2</v>
      </c>
      <c r="B11" s="18" t="s">
        <v>125</v>
      </c>
      <c r="C11" s="250">
        <v>44</v>
      </c>
      <c r="D11" s="250"/>
      <c r="E11" s="250"/>
      <c r="F11" s="251"/>
    </row>
    <row r="12" spans="1:8" x14ac:dyDescent="0.25">
      <c r="A12" s="120">
        <v>3</v>
      </c>
      <c r="B12" s="18" t="s">
        <v>126</v>
      </c>
      <c r="C12" s="250">
        <v>1</v>
      </c>
      <c r="D12" s="250"/>
      <c r="E12" s="250"/>
      <c r="F12" s="251"/>
    </row>
    <row r="13" spans="1:8" ht="15.75" thickBot="1" x14ac:dyDescent="0.3">
      <c r="A13" s="71">
        <v>4</v>
      </c>
      <c r="B13" s="72" t="s">
        <v>127</v>
      </c>
      <c r="C13" s="252">
        <v>80</v>
      </c>
      <c r="D13" s="252"/>
      <c r="E13" s="252"/>
      <c r="F13" s="253"/>
    </row>
    <row r="14" spans="1:8" s="121" customFormat="1" ht="9" thickBot="1" x14ac:dyDescent="0.3">
      <c r="B14" s="122"/>
      <c r="C14" s="122"/>
      <c r="D14" s="122"/>
      <c r="H14" s="123"/>
    </row>
    <row r="15" spans="1:8" x14ac:dyDescent="0.25">
      <c r="A15" s="254" t="s">
        <v>128</v>
      </c>
      <c r="B15" s="255"/>
      <c r="C15" s="255"/>
      <c r="D15" s="255"/>
      <c r="E15" s="255"/>
      <c r="F15" s="256"/>
    </row>
    <row r="16" spans="1:8" ht="30" x14ac:dyDescent="0.25">
      <c r="A16" s="14">
        <v>1</v>
      </c>
      <c r="B16" s="62" t="s">
        <v>129</v>
      </c>
      <c r="C16" s="250" t="s">
        <v>144</v>
      </c>
      <c r="D16" s="250"/>
      <c r="E16" s="250"/>
      <c r="F16" s="251"/>
      <c r="H16" s="124"/>
    </row>
    <row r="17" spans="1:8" x14ac:dyDescent="0.25">
      <c r="A17" s="14">
        <v>2</v>
      </c>
      <c r="B17" s="62" t="s">
        <v>130</v>
      </c>
      <c r="C17" s="257"/>
      <c r="D17" s="258"/>
      <c r="E17" s="258"/>
      <c r="F17" s="259"/>
      <c r="H17" s="124"/>
    </row>
    <row r="18" spans="1:8" x14ac:dyDescent="0.25">
      <c r="A18" s="14">
        <v>3</v>
      </c>
      <c r="B18" s="62" t="s">
        <v>4</v>
      </c>
      <c r="C18" s="294">
        <v>2481.12</v>
      </c>
      <c r="D18" s="295"/>
      <c r="E18" s="295"/>
      <c r="F18" s="296"/>
      <c r="G18" s="119"/>
    </row>
    <row r="19" spans="1:8" x14ac:dyDescent="0.25">
      <c r="A19" s="14">
        <v>4</v>
      </c>
      <c r="B19" s="62" t="s">
        <v>131</v>
      </c>
      <c r="C19" s="260" t="s">
        <v>146</v>
      </c>
      <c r="D19" s="261"/>
      <c r="E19" s="261"/>
      <c r="F19" s="262"/>
    </row>
    <row r="20" spans="1:8" x14ac:dyDescent="0.25">
      <c r="A20" s="14">
        <v>5</v>
      </c>
      <c r="B20" s="62" t="s">
        <v>132</v>
      </c>
      <c r="C20" s="257" t="s">
        <v>145</v>
      </c>
      <c r="D20" s="258"/>
      <c r="E20" s="258"/>
      <c r="F20" s="259"/>
    </row>
    <row r="21" spans="1:8" x14ac:dyDescent="0.25">
      <c r="A21" s="14">
        <v>6</v>
      </c>
      <c r="B21" s="62" t="s">
        <v>133</v>
      </c>
      <c r="C21" s="257" t="s">
        <v>147</v>
      </c>
      <c r="D21" s="258"/>
      <c r="E21" s="258"/>
      <c r="F21" s="259"/>
    </row>
    <row r="22" spans="1:8" ht="15.75" thickBot="1" x14ac:dyDescent="0.3">
      <c r="A22" s="127">
        <v>7</v>
      </c>
      <c r="B22" s="128" t="s">
        <v>134</v>
      </c>
      <c r="C22" s="263" t="s">
        <v>135</v>
      </c>
      <c r="D22" s="264"/>
      <c r="E22" s="264"/>
      <c r="F22" s="265"/>
    </row>
    <row r="23" spans="1:8" ht="9" customHeight="1" thickBot="1" x14ac:dyDescent="0.3">
      <c r="A23" s="101"/>
      <c r="B23" s="125"/>
      <c r="C23" s="126"/>
      <c r="D23" s="126"/>
      <c r="E23" s="126"/>
      <c r="F23" s="126"/>
      <c r="G23" s="119"/>
    </row>
    <row r="24" spans="1:8" x14ac:dyDescent="0.25">
      <c r="A24" s="221" t="s">
        <v>26</v>
      </c>
      <c r="B24" s="233"/>
      <c r="C24" s="233"/>
      <c r="D24" s="233"/>
      <c r="E24" s="233"/>
      <c r="F24" s="223"/>
    </row>
    <row r="25" spans="1:8" x14ac:dyDescent="0.25">
      <c r="A25" s="55" t="s">
        <v>58</v>
      </c>
      <c r="B25" s="224" t="s">
        <v>5</v>
      </c>
      <c r="C25" s="213"/>
      <c r="D25" s="225"/>
      <c r="E25" s="31" t="s">
        <v>56</v>
      </c>
      <c r="F25" s="22" t="s">
        <v>6</v>
      </c>
    </row>
    <row r="26" spans="1:8" x14ac:dyDescent="0.25">
      <c r="A26" s="14" t="s">
        <v>0</v>
      </c>
      <c r="B26" s="277" t="s">
        <v>57</v>
      </c>
      <c r="C26" s="277"/>
      <c r="D26" s="277"/>
      <c r="E26" s="277"/>
      <c r="F26" s="34">
        <f>C18</f>
        <v>2481.12</v>
      </c>
    </row>
    <row r="27" spans="1:8" x14ac:dyDescent="0.25">
      <c r="A27" s="44" t="s">
        <v>1</v>
      </c>
      <c r="B27" s="2" t="s">
        <v>120</v>
      </c>
      <c r="C27" s="49"/>
      <c r="D27" s="8"/>
      <c r="E27" s="103"/>
      <c r="F27" s="34">
        <v>0</v>
      </c>
    </row>
    <row r="28" spans="1:8" x14ac:dyDescent="0.25">
      <c r="A28" s="44" t="s">
        <v>2</v>
      </c>
      <c r="B28" s="8" t="s">
        <v>81</v>
      </c>
      <c r="C28" s="8" t="s">
        <v>107</v>
      </c>
      <c r="D28" s="73"/>
      <c r="E28" s="102">
        <v>0</v>
      </c>
      <c r="F28" s="34">
        <f>E28*F26</f>
        <v>0</v>
      </c>
    </row>
    <row r="29" spans="1:8" x14ac:dyDescent="0.25">
      <c r="A29" s="14" t="s">
        <v>3</v>
      </c>
      <c r="B29" s="117" t="s">
        <v>117</v>
      </c>
      <c r="C29" s="118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119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118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210" t="s">
        <v>19</v>
      </c>
      <c r="B32" s="211"/>
      <c r="C32" s="211"/>
      <c r="D32" s="211"/>
      <c r="E32" s="105"/>
      <c r="F32" s="35">
        <f>SUM(F26:F31)</f>
        <v>2481.12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21" t="s">
        <v>27</v>
      </c>
      <c r="B34" s="222"/>
      <c r="C34" s="222"/>
      <c r="D34" s="222"/>
      <c r="E34" s="222"/>
      <c r="F34" s="223"/>
    </row>
    <row r="35" spans="1:8" ht="30" customHeight="1" x14ac:dyDescent="0.25">
      <c r="A35" s="55" t="s">
        <v>28</v>
      </c>
      <c r="B35" s="224" t="s">
        <v>29</v>
      </c>
      <c r="C35" s="213"/>
      <c r="D35" s="225"/>
      <c r="E35" s="65" t="s">
        <v>56</v>
      </c>
      <c r="F35" s="22" t="s">
        <v>6</v>
      </c>
    </row>
    <row r="36" spans="1:8" x14ac:dyDescent="0.25">
      <c r="A36" s="14" t="s">
        <v>0</v>
      </c>
      <c r="B36" s="218" t="s">
        <v>30</v>
      </c>
      <c r="C36" s="219"/>
      <c r="D36" s="220"/>
      <c r="E36" s="5">
        <v>8.3299999999999999E-2</v>
      </c>
      <c r="F36" s="34">
        <f>E36*F32</f>
        <v>206.67729599999998</v>
      </c>
    </row>
    <row r="37" spans="1:8" x14ac:dyDescent="0.25">
      <c r="A37" s="14" t="s">
        <v>1</v>
      </c>
      <c r="B37" s="218" t="s">
        <v>31</v>
      </c>
      <c r="C37" s="219"/>
      <c r="D37" s="220"/>
      <c r="E37" s="4">
        <v>0.121</v>
      </c>
      <c r="F37" s="34">
        <f>E37*F32</f>
        <v>300.21551999999997</v>
      </c>
    </row>
    <row r="38" spans="1:8" ht="15" customHeight="1" x14ac:dyDescent="0.25">
      <c r="A38" s="224" t="s">
        <v>74</v>
      </c>
      <c r="B38" s="213"/>
      <c r="C38" s="213"/>
      <c r="D38" s="225"/>
      <c r="E38" s="23">
        <f>SUM(E36:E37)</f>
        <v>0.20429999999999998</v>
      </c>
      <c r="F38" s="47">
        <f>SUM(F36:F37)</f>
        <v>506.89281599999993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212" t="s">
        <v>19</v>
      </c>
      <c r="B40" s="213"/>
      <c r="C40" s="213"/>
      <c r="D40" s="213"/>
      <c r="E40" s="106"/>
      <c r="F40" s="30">
        <f>F39+F38</f>
        <v>506.89281599999993</v>
      </c>
    </row>
    <row r="41" spans="1:8" s="76" customFormat="1" ht="5.25" x14ac:dyDescent="0.25">
      <c r="A41" s="74"/>
      <c r="B41" s="75"/>
      <c r="C41" s="75"/>
      <c r="D41" s="75"/>
      <c r="F41" s="77"/>
      <c r="H41" s="83"/>
    </row>
    <row r="42" spans="1:8" x14ac:dyDescent="0.25">
      <c r="A42" s="55" t="s">
        <v>32</v>
      </c>
      <c r="B42" s="224" t="s">
        <v>33</v>
      </c>
      <c r="C42" s="213"/>
      <c r="D42" s="225"/>
      <c r="E42" s="65" t="s">
        <v>56</v>
      </c>
      <c r="F42" s="22" t="s">
        <v>6</v>
      </c>
    </row>
    <row r="43" spans="1:8" x14ac:dyDescent="0.25">
      <c r="A43" s="14" t="s">
        <v>0</v>
      </c>
      <c r="B43" s="218" t="s">
        <v>14</v>
      </c>
      <c r="C43" s="219"/>
      <c r="D43" s="220"/>
      <c r="E43" s="4">
        <v>0.2</v>
      </c>
      <c r="F43" s="36">
        <f>E43*($F$32+$F$40)</f>
        <v>597.60256319999996</v>
      </c>
    </row>
    <row r="44" spans="1:8" x14ac:dyDescent="0.25">
      <c r="A44" s="69" t="s">
        <v>1</v>
      </c>
      <c r="B44" s="218" t="s">
        <v>16</v>
      </c>
      <c r="C44" s="219"/>
      <c r="D44" s="220"/>
      <c r="E44" s="4">
        <v>2.5000000000000001E-2</v>
      </c>
      <c r="F44" s="36">
        <f t="shared" ref="F44:F51" si="0">E44*($F$32+$F$40)</f>
        <v>74.700320399999995</v>
      </c>
    </row>
    <row r="45" spans="1:8" x14ac:dyDescent="0.25">
      <c r="A45" s="214" t="s">
        <v>2</v>
      </c>
      <c r="B45" s="216" t="s">
        <v>106</v>
      </c>
      <c r="C45" s="15" t="s">
        <v>82</v>
      </c>
      <c r="D45" s="15" t="s">
        <v>83</v>
      </c>
      <c r="E45" s="230">
        <v>0.03</v>
      </c>
      <c r="F45" s="36">
        <f t="shared" si="0"/>
        <v>89.640384479999994</v>
      </c>
    </row>
    <row r="46" spans="1:8" x14ac:dyDescent="0.25">
      <c r="A46" s="215"/>
      <c r="B46" s="217"/>
      <c r="C46" s="113">
        <v>3</v>
      </c>
      <c r="D46" s="113">
        <v>0.5</v>
      </c>
      <c r="E46" s="231"/>
      <c r="F46" s="36">
        <f t="shared" si="0"/>
        <v>0</v>
      </c>
    </row>
    <row r="47" spans="1:8" x14ac:dyDescent="0.25">
      <c r="A47" s="51" t="s">
        <v>3</v>
      </c>
      <c r="B47" s="218" t="s">
        <v>59</v>
      </c>
      <c r="C47" s="219"/>
      <c r="D47" s="220"/>
      <c r="E47" s="4">
        <v>1.4999999999999999E-2</v>
      </c>
      <c r="F47" s="36">
        <f t="shared" si="0"/>
        <v>44.820192239999997</v>
      </c>
    </row>
    <row r="48" spans="1:8" x14ac:dyDescent="0.25">
      <c r="A48" s="14" t="s">
        <v>7</v>
      </c>
      <c r="B48" s="218" t="s">
        <v>34</v>
      </c>
      <c r="C48" s="219"/>
      <c r="D48" s="220"/>
      <c r="E48" s="4">
        <v>0.01</v>
      </c>
      <c r="F48" s="36">
        <f t="shared" si="0"/>
        <v>29.880128159999998</v>
      </c>
    </row>
    <row r="49" spans="1:8" x14ac:dyDescent="0.25">
      <c r="A49" s="14" t="s">
        <v>8</v>
      </c>
      <c r="B49" s="218" t="s">
        <v>18</v>
      </c>
      <c r="C49" s="219"/>
      <c r="D49" s="220"/>
      <c r="E49" s="4">
        <v>6.0000000000000001E-3</v>
      </c>
      <c r="F49" s="36">
        <f t="shared" si="0"/>
        <v>17.928076896</v>
      </c>
    </row>
    <row r="50" spans="1:8" x14ac:dyDescent="0.25">
      <c r="A50" s="14" t="s">
        <v>9</v>
      </c>
      <c r="B50" s="218" t="s">
        <v>15</v>
      </c>
      <c r="C50" s="219"/>
      <c r="D50" s="220"/>
      <c r="E50" s="4">
        <v>2E-3</v>
      </c>
      <c r="F50" s="36">
        <f t="shared" si="0"/>
        <v>5.9760256319999998</v>
      </c>
    </row>
    <row r="51" spans="1:8" x14ac:dyDescent="0.25">
      <c r="A51" s="14" t="s">
        <v>10</v>
      </c>
      <c r="B51" s="218" t="s">
        <v>17</v>
      </c>
      <c r="C51" s="219"/>
      <c r="D51" s="220"/>
      <c r="E51" s="4">
        <v>0.08</v>
      </c>
      <c r="F51" s="36">
        <f t="shared" si="0"/>
        <v>239.04102527999999</v>
      </c>
    </row>
    <row r="52" spans="1:8" x14ac:dyDescent="0.25">
      <c r="A52" s="224" t="s">
        <v>19</v>
      </c>
      <c r="B52" s="213"/>
      <c r="C52" s="213"/>
      <c r="D52" s="225"/>
      <c r="E52" s="23">
        <f>SUM(E43:E51)</f>
        <v>0.36800000000000005</v>
      </c>
      <c r="F52" s="30">
        <f>SUM(F43:F51)</f>
        <v>1099.5887162879999</v>
      </c>
    </row>
    <row r="53" spans="1:8" s="76" customFormat="1" ht="5.25" x14ac:dyDescent="0.25">
      <c r="A53" s="74"/>
      <c r="B53" s="75"/>
      <c r="C53" s="75"/>
      <c r="D53" s="75"/>
      <c r="F53" s="77"/>
      <c r="H53" s="83"/>
    </row>
    <row r="54" spans="1:8" x14ac:dyDescent="0.25">
      <c r="A54" s="55" t="s">
        <v>35</v>
      </c>
      <c r="B54" s="224" t="s">
        <v>11</v>
      </c>
      <c r="C54" s="225"/>
      <c r="D54" s="63" t="s">
        <v>101</v>
      </c>
      <c r="E54" s="65" t="s">
        <v>102</v>
      </c>
      <c r="F54" s="24" t="s">
        <v>6</v>
      </c>
    </row>
    <row r="55" spans="1:8" x14ac:dyDescent="0.25">
      <c r="A55" s="14" t="s">
        <v>0</v>
      </c>
      <c r="B55" s="218" t="s">
        <v>109</v>
      </c>
      <c r="C55" s="220"/>
      <c r="D55" s="8">
        <v>21</v>
      </c>
      <c r="E55" s="90">
        <v>4.75</v>
      </c>
      <c r="F55" s="25">
        <f>(D55*E55*2)-(0.06*F26)</f>
        <v>50.632800000000003</v>
      </c>
      <c r="G55" s="78"/>
    </row>
    <row r="56" spans="1:8" x14ac:dyDescent="0.25">
      <c r="A56" s="12" t="s">
        <v>1</v>
      </c>
      <c r="B56" s="228" t="s">
        <v>97</v>
      </c>
      <c r="C56" s="232"/>
      <c r="D56" s="68">
        <v>21</v>
      </c>
      <c r="E56" s="90">
        <v>23.55</v>
      </c>
      <c r="F56" s="26">
        <f>(D56*E56)*0.9</f>
        <v>445.09500000000003</v>
      </c>
    </row>
    <row r="57" spans="1:8" x14ac:dyDescent="0.25">
      <c r="A57" s="14" t="s">
        <v>2</v>
      </c>
      <c r="B57" s="218" t="s">
        <v>36</v>
      </c>
      <c r="C57" s="219"/>
      <c r="D57" s="219"/>
      <c r="E57" s="220"/>
      <c r="F57" s="27">
        <v>50.9</v>
      </c>
    </row>
    <row r="58" spans="1:8" x14ac:dyDescent="0.25">
      <c r="A58" s="14" t="s">
        <v>3</v>
      </c>
      <c r="B58" s="218" t="s">
        <v>60</v>
      </c>
      <c r="C58" s="219"/>
      <c r="D58" s="219"/>
      <c r="E58" s="220"/>
      <c r="F58" s="27">
        <v>0</v>
      </c>
    </row>
    <row r="59" spans="1:8" x14ac:dyDescent="0.25">
      <c r="A59" s="14" t="s">
        <v>7</v>
      </c>
      <c r="B59" s="218" t="s">
        <v>61</v>
      </c>
      <c r="C59" s="219"/>
      <c r="D59" s="219"/>
      <c r="E59" s="220"/>
      <c r="F59" s="27"/>
    </row>
    <row r="60" spans="1:8" x14ac:dyDescent="0.25">
      <c r="A60" s="14" t="s">
        <v>8</v>
      </c>
      <c r="B60" s="218" t="s">
        <v>166</v>
      </c>
      <c r="C60" s="219"/>
      <c r="D60" s="219"/>
      <c r="E60" s="220"/>
      <c r="F60" s="28">
        <v>130</v>
      </c>
    </row>
    <row r="61" spans="1:8" x14ac:dyDescent="0.25">
      <c r="A61" s="212" t="s">
        <v>19</v>
      </c>
      <c r="B61" s="213"/>
      <c r="C61" s="213"/>
      <c r="D61" s="213"/>
      <c r="E61" s="106"/>
      <c r="F61" s="30">
        <f>SUM(F55:F60)</f>
        <v>676.62779999999998</v>
      </c>
    </row>
    <row r="62" spans="1:8" s="76" customFormat="1" ht="5.25" x14ac:dyDescent="0.25">
      <c r="A62" s="74"/>
      <c r="B62" s="75"/>
      <c r="C62" s="75"/>
      <c r="D62" s="75"/>
      <c r="F62" s="77"/>
      <c r="H62" s="83"/>
    </row>
    <row r="63" spans="1:8" ht="15" customHeight="1" x14ac:dyDescent="0.25">
      <c r="A63" s="66">
        <v>2</v>
      </c>
      <c r="B63" s="224" t="s">
        <v>62</v>
      </c>
      <c r="C63" s="213"/>
      <c r="D63" s="213"/>
      <c r="E63" s="225"/>
      <c r="F63" s="22" t="s">
        <v>6</v>
      </c>
    </row>
    <row r="64" spans="1:8" x14ac:dyDescent="0.25">
      <c r="A64" s="13" t="s">
        <v>28</v>
      </c>
      <c r="B64" s="228" t="s">
        <v>29</v>
      </c>
      <c r="C64" s="229"/>
      <c r="D64" s="229"/>
      <c r="E64" s="229"/>
      <c r="F64" s="37">
        <f>F40</f>
        <v>506.89281599999993</v>
      </c>
    </row>
    <row r="65" spans="1:45" s="20" customFormat="1" x14ac:dyDescent="0.25">
      <c r="A65" s="13" t="s">
        <v>32</v>
      </c>
      <c r="B65" s="218" t="s">
        <v>33</v>
      </c>
      <c r="C65" s="219"/>
      <c r="D65" s="219"/>
      <c r="E65" s="219"/>
      <c r="F65" s="37">
        <f>F52</f>
        <v>1099.5887162879999</v>
      </c>
      <c r="G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  <c r="AF65" s="70"/>
      <c r="AG65" s="70"/>
      <c r="AH65" s="70"/>
      <c r="AI65" s="70"/>
      <c r="AJ65" s="70"/>
      <c r="AK65" s="70"/>
      <c r="AL65" s="70"/>
      <c r="AM65" s="70"/>
      <c r="AN65" s="70"/>
      <c r="AO65" s="70"/>
      <c r="AP65" s="70"/>
      <c r="AQ65" s="70"/>
      <c r="AR65" s="70"/>
      <c r="AS65" s="70"/>
    </row>
    <row r="66" spans="1:45" s="20" customFormat="1" x14ac:dyDescent="0.25">
      <c r="A66" s="13" t="s">
        <v>35</v>
      </c>
      <c r="B66" s="218" t="s">
        <v>11</v>
      </c>
      <c r="C66" s="219"/>
      <c r="D66" s="219"/>
      <c r="E66" s="219"/>
      <c r="F66" s="37">
        <f>F61</f>
        <v>676.62779999999998</v>
      </c>
      <c r="G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  <c r="AC66" s="70"/>
      <c r="AD66" s="70"/>
      <c r="AE66" s="70"/>
      <c r="AF66" s="70"/>
      <c r="AG66" s="70"/>
      <c r="AH66" s="70"/>
      <c r="AI66" s="70"/>
      <c r="AJ66" s="70"/>
      <c r="AK66" s="70"/>
      <c r="AL66" s="70"/>
      <c r="AM66" s="70"/>
      <c r="AN66" s="70"/>
      <c r="AO66" s="70"/>
      <c r="AP66" s="70"/>
      <c r="AQ66" s="70"/>
      <c r="AR66" s="70"/>
      <c r="AS66" s="70"/>
    </row>
    <row r="67" spans="1:45" s="20" customFormat="1" ht="15.75" thickBot="1" x14ac:dyDescent="0.3">
      <c r="A67" s="210" t="s">
        <v>19</v>
      </c>
      <c r="B67" s="211"/>
      <c r="C67" s="211"/>
      <c r="D67" s="211"/>
      <c r="E67" s="104"/>
      <c r="F67" s="33">
        <f>SUM(F64:F66)</f>
        <v>2283.1093322879997</v>
      </c>
      <c r="G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/>
      <c r="AD67" s="70"/>
      <c r="AE67" s="70"/>
      <c r="AF67" s="70"/>
      <c r="AG67" s="70"/>
      <c r="AH67" s="70"/>
      <c r="AI67" s="70"/>
      <c r="AJ67" s="70"/>
      <c r="AK67" s="70"/>
      <c r="AL67" s="70"/>
      <c r="AM67" s="70"/>
      <c r="AN67" s="70"/>
      <c r="AO67" s="70"/>
      <c r="AP67" s="70"/>
      <c r="AQ67" s="70"/>
      <c r="AR67" s="70"/>
      <c r="AS67" s="70"/>
    </row>
    <row r="68" spans="1:45" s="20" customFormat="1" ht="15.75" thickBot="1" x14ac:dyDescent="0.3">
      <c r="A68" s="70"/>
      <c r="B68" s="70"/>
      <c r="C68" s="70"/>
      <c r="D68" s="70"/>
      <c r="E68" s="70"/>
      <c r="F68" s="70"/>
      <c r="G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70"/>
      <c r="AC68" s="70"/>
      <c r="AD68" s="70"/>
      <c r="AE68" s="70"/>
      <c r="AF68" s="70"/>
      <c r="AG68" s="70"/>
      <c r="AH68" s="70"/>
      <c r="AI68" s="70"/>
      <c r="AJ68" s="70"/>
      <c r="AK68" s="70"/>
      <c r="AL68" s="70"/>
      <c r="AM68" s="70"/>
      <c r="AN68" s="70"/>
      <c r="AO68" s="70"/>
      <c r="AP68" s="70"/>
      <c r="AQ68" s="70"/>
      <c r="AR68" s="70"/>
      <c r="AS68" s="70"/>
    </row>
    <row r="69" spans="1:45" s="20" customFormat="1" ht="14.45" customHeight="1" x14ac:dyDescent="0.25">
      <c r="A69" s="227" t="s">
        <v>43</v>
      </c>
      <c r="B69" s="222"/>
      <c r="C69" s="222"/>
      <c r="D69" s="222"/>
      <c r="E69" s="222"/>
      <c r="F69" s="223"/>
      <c r="G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0"/>
      <c r="AD69" s="70"/>
      <c r="AE69" s="70"/>
      <c r="AF69" s="70"/>
      <c r="AG69" s="70"/>
      <c r="AH69" s="70"/>
      <c r="AI69" s="70"/>
      <c r="AJ69" s="70"/>
      <c r="AK69" s="70"/>
      <c r="AL69" s="70"/>
      <c r="AM69" s="70"/>
      <c r="AN69" s="70"/>
      <c r="AO69" s="70"/>
      <c r="AP69" s="70"/>
      <c r="AQ69" s="70"/>
      <c r="AR69" s="70"/>
      <c r="AS69" s="70"/>
    </row>
    <row r="70" spans="1:45" s="20" customFormat="1" ht="14.45" customHeight="1" x14ac:dyDescent="0.25">
      <c r="A70" s="65">
        <v>3</v>
      </c>
      <c r="B70" s="224" t="s">
        <v>21</v>
      </c>
      <c r="C70" s="213"/>
      <c r="D70" s="225"/>
      <c r="E70" s="65" t="s">
        <v>56</v>
      </c>
      <c r="F70" s="22" t="s">
        <v>6</v>
      </c>
      <c r="G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  <c r="AG70" s="70"/>
      <c r="AH70" s="70"/>
      <c r="AI70" s="70"/>
      <c r="AJ70" s="70"/>
      <c r="AK70" s="70"/>
      <c r="AL70" s="70"/>
      <c r="AM70" s="70"/>
      <c r="AN70" s="70"/>
      <c r="AO70" s="70"/>
      <c r="AP70" s="70"/>
      <c r="AQ70" s="70"/>
      <c r="AR70" s="70"/>
      <c r="AS70" s="70"/>
    </row>
    <row r="71" spans="1:45" s="20" customFormat="1" ht="14.45" customHeight="1" x14ac:dyDescent="0.25">
      <c r="A71" s="15" t="s">
        <v>0</v>
      </c>
      <c r="B71" s="291" t="s">
        <v>37</v>
      </c>
      <c r="C71" s="292"/>
      <c r="D71" s="293"/>
      <c r="E71" s="4">
        <v>4.1999999999999997E-3</v>
      </c>
      <c r="F71" s="34">
        <f>E71*$F$32</f>
        <v>10.420703999999999</v>
      </c>
      <c r="G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  <c r="AB71" s="70"/>
      <c r="AC71" s="70"/>
      <c r="AD71" s="70"/>
      <c r="AE71" s="70"/>
      <c r="AF71" s="70"/>
      <c r="AG71" s="70"/>
      <c r="AH71" s="70"/>
      <c r="AI71" s="70"/>
      <c r="AJ71" s="70"/>
      <c r="AK71" s="70"/>
      <c r="AL71" s="70"/>
      <c r="AM71" s="70"/>
      <c r="AN71" s="70"/>
      <c r="AO71" s="70"/>
      <c r="AP71" s="70"/>
      <c r="AQ71" s="70"/>
      <c r="AR71" s="70"/>
      <c r="AS71" s="70"/>
    </row>
    <row r="72" spans="1:45" s="20" customFormat="1" ht="14.45" customHeight="1" x14ac:dyDescent="0.25">
      <c r="A72" s="52" t="s">
        <v>1</v>
      </c>
      <c r="B72" s="218" t="s">
        <v>38</v>
      </c>
      <c r="C72" s="219"/>
      <c r="D72" s="219"/>
      <c r="E72" s="54">
        <f>E51*E71</f>
        <v>3.3599999999999998E-4</v>
      </c>
      <c r="F72" s="34">
        <f t="shared" ref="F72:F76" si="1">E72*$F$32</f>
        <v>0.8336563199999999</v>
      </c>
      <c r="G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  <c r="AB72" s="70"/>
      <c r="AC72" s="70"/>
      <c r="AD72" s="70"/>
      <c r="AE72" s="70"/>
      <c r="AF72" s="70"/>
      <c r="AG72" s="70"/>
      <c r="AH72" s="70"/>
      <c r="AI72" s="70"/>
      <c r="AJ72" s="70"/>
      <c r="AK72" s="70"/>
      <c r="AL72" s="70"/>
      <c r="AM72" s="70"/>
      <c r="AN72" s="70"/>
      <c r="AO72" s="70"/>
      <c r="AP72" s="70"/>
      <c r="AQ72" s="70"/>
      <c r="AR72" s="70"/>
      <c r="AS72" s="70"/>
    </row>
    <row r="73" spans="1:45" s="20" customFormat="1" ht="14.45" customHeight="1" x14ac:dyDescent="0.25">
      <c r="A73" s="15" t="s">
        <v>2</v>
      </c>
      <c r="B73" s="218" t="s">
        <v>41</v>
      </c>
      <c r="C73" s="219"/>
      <c r="D73" s="219"/>
      <c r="E73" s="4">
        <v>3.44E-2</v>
      </c>
      <c r="F73" s="34">
        <f t="shared" si="1"/>
        <v>85.350527999999997</v>
      </c>
      <c r="G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  <c r="AB73" s="70"/>
      <c r="AC73" s="70"/>
      <c r="AD73" s="70"/>
      <c r="AE73" s="70"/>
      <c r="AF73" s="70"/>
      <c r="AG73" s="70"/>
      <c r="AH73" s="70"/>
      <c r="AI73" s="70"/>
      <c r="AJ73" s="70"/>
      <c r="AK73" s="70"/>
      <c r="AL73" s="70"/>
      <c r="AM73" s="70"/>
      <c r="AN73" s="70"/>
      <c r="AO73" s="70"/>
      <c r="AP73" s="70"/>
      <c r="AQ73" s="70"/>
      <c r="AR73" s="70"/>
      <c r="AS73" s="70"/>
    </row>
    <row r="74" spans="1:45" s="20" customFormat="1" ht="14.45" customHeight="1" x14ac:dyDescent="0.25">
      <c r="A74" s="52" t="s">
        <v>3</v>
      </c>
      <c r="B74" s="218" t="s">
        <v>42</v>
      </c>
      <c r="C74" s="219"/>
      <c r="D74" s="219"/>
      <c r="E74" s="54">
        <v>1.9400000000000001E-2</v>
      </c>
      <c r="F74" s="34">
        <f t="shared" si="1"/>
        <v>48.133727999999998</v>
      </c>
      <c r="G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0"/>
      <c r="AC74" s="70"/>
      <c r="AD74" s="70"/>
      <c r="AE74" s="70"/>
      <c r="AF74" s="70"/>
      <c r="AG74" s="70"/>
      <c r="AH74" s="70"/>
      <c r="AI74" s="70"/>
      <c r="AJ74" s="70"/>
      <c r="AK74" s="70"/>
      <c r="AL74" s="70"/>
      <c r="AM74" s="70"/>
      <c r="AN74" s="70"/>
      <c r="AO74" s="70"/>
      <c r="AP74" s="70"/>
      <c r="AQ74" s="70"/>
      <c r="AR74" s="70"/>
      <c r="AS74" s="70"/>
    </row>
    <row r="75" spans="1:45" s="20" customFormat="1" ht="14.45" customHeight="1" x14ac:dyDescent="0.25">
      <c r="A75" s="15" t="s">
        <v>7</v>
      </c>
      <c r="B75" s="218" t="s">
        <v>39</v>
      </c>
      <c r="C75" s="219"/>
      <c r="D75" s="219"/>
      <c r="E75" s="4">
        <f>E52*E74</f>
        <v>7.1392000000000009E-3</v>
      </c>
      <c r="F75" s="34">
        <f>E75*$F$32</f>
        <v>17.713211904000001</v>
      </c>
      <c r="G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70"/>
      <c r="AI75" s="70"/>
      <c r="AJ75" s="70"/>
      <c r="AK75" s="70"/>
      <c r="AL75" s="70"/>
      <c r="AM75" s="70"/>
      <c r="AN75" s="70"/>
      <c r="AO75" s="70"/>
      <c r="AP75" s="70"/>
      <c r="AQ75" s="70"/>
      <c r="AR75" s="70"/>
      <c r="AS75" s="70"/>
    </row>
    <row r="76" spans="1:45" s="20" customFormat="1" ht="14.45" customHeight="1" x14ac:dyDescent="0.25">
      <c r="A76" s="15" t="s">
        <v>8</v>
      </c>
      <c r="B76" s="218" t="s">
        <v>40</v>
      </c>
      <c r="C76" s="219"/>
      <c r="D76" s="219"/>
      <c r="E76" s="4">
        <v>6.2E-4</v>
      </c>
      <c r="F76" s="34">
        <f t="shared" si="1"/>
        <v>1.5382943999999998</v>
      </c>
      <c r="G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  <c r="AB76" s="70"/>
      <c r="AC76" s="70"/>
      <c r="AD76" s="70"/>
      <c r="AE76" s="70"/>
      <c r="AF76" s="70"/>
      <c r="AG76" s="70"/>
      <c r="AH76" s="70"/>
      <c r="AI76" s="70"/>
      <c r="AJ76" s="70"/>
      <c r="AK76" s="70"/>
      <c r="AL76" s="70"/>
      <c r="AM76" s="70"/>
      <c r="AN76" s="70"/>
      <c r="AO76" s="70"/>
      <c r="AP76" s="70"/>
      <c r="AQ76" s="70"/>
      <c r="AR76" s="70"/>
      <c r="AS76" s="70"/>
    </row>
    <row r="77" spans="1:45" s="20" customFormat="1" ht="14.45" customHeight="1" thickBot="1" x14ac:dyDescent="0.3">
      <c r="A77" s="226" t="s">
        <v>19</v>
      </c>
      <c r="B77" s="211"/>
      <c r="C77" s="211"/>
      <c r="D77" s="211"/>
      <c r="E77" s="50">
        <f>SUM(E71:E76)</f>
        <v>6.6095199999999993E-2</v>
      </c>
      <c r="F77" s="35">
        <f>SUM(F71:F76)</f>
        <v>163.99012262400001</v>
      </c>
      <c r="G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70"/>
      <c r="AS77" s="70"/>
    </row>
    <row r="78" spans="1:45" s="20" customFormat="1" ht="14.45" customHeight="1" thickBot="1" x14ac:dyDescent="0.3">
      <c r="A78" s="3"/>
      <c r="B78" s="7"/>
      <c r="C78" s="7"/>
      <c r="D78" s="7"/>
      <c r="E78" s="9"/>
      <c r="F78" s="10"/>
      <c r="G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  <c r="AH78" s="70"/>
      <c r="AI78" s="70"/>
      <c r="AJ78" s="70"/>
      <c r="AK78" s="70"/>
      <c r="AL78" s="70"/>
      <c r="AM78" s="70"/>
      <c r="AN78" s="70"/>
      <c r="AO78" s="70"/>
      <c r="AP78" s="70"/>
      <c r="AQ78" s="70"/>
      <c r="AR78" s="70"/>
      <c r="AS78" s="70"/>
    </row>
    <row r="79" spans="1:45" s="20" customFormat="1" ht="14.45" customHeight="1" x14ac:dyDescent="0.25">
      <c r="A79" s="221" t="s">
        <v>150</v>
      </c>
      <c r="B79" s="222"/>
      <c r="C79" s="222"/>
      <c r="D79" s="222"/>
      <c r="E79" s="222"/>
      <c r="F79" s="223"/>
      <c r="G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  <c r="AB79" s="70"/>
      <c r="AC79" s="70"/>
      <c r="AD79" s="70"/>
      <c r="AE79" s="70"/>
      <c r="AF79" s="70"/>
      <c r="AG79" s="70"/>
      <c r="AH79" s="70"/>
      <c r="AI79" s="70"/>
      <c r="AJ79" s="70"/>
      <c r="AK79" s="70"/>
      <c r="AL79" s="70"/>
      <c r="AM79" s="70"/>
      <c r="AN79" s="70"/>
      <c r="AO79" s="70"/>
      <c r="AP79" s="70"/>
      <c r="AQ79" s="70"/>
      <c r="AR79" s="70"/>
      <c r="AS79" s="70"/>
    </row>
    <row r="80" spans="1:45" s="20" customFormat="1" ht="14.45" customHeight="1" x14ac:dyDescent="0.25">
      <c r="A80" s="66" t="s">
        <v>13</v>
      </c>
      <c r="B80" s="224" t="s">
        <v>151</v>
      </c>
      <c r="C80" s="213"/>
      <c r="D80" s="225"/>
      <c r="E80" s="65" t="s">
        <v>56</v>
      </c>
      <c r="F80" s="24" t="s">
        <v>6</v>
      </c>
      <c r="G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70"/>
      <c r="AD80" s="70"/>
      <c r="AE80" s="70"/>
      <c r="AF80" s="70"/>
      <c r="AG80" s="70"/>
      <c r="AH80" s="70"/>
      <c r="AI80" s="70"/>
      <c r="AJ80" s="70"/>
      <c r="AK80" s="70"/>
      <c r="AL80" s="70"/>
      <c r="AM80" s="70"/>
      <c r="AN80" s="70"/>
      <c r="AO80" s="70"/>
      <c r="AP80" s="70"/>
      <c r="AQ80" s="70"/>
      <c r="AR80" s="70"/>
      <c r="AS80" s="70"/>
    </row>
    <row r="81" spans="1:29" ht="14.45" customHeight="1" x14ac:dyDescent="0.2">
      <c r="A81" s="44" t="s">
        <v>0</v>
      </c>
      <c r="B81" s="218" t="s">
        <v>149</v>
      </c>
      <c r="C81" s="219"/>
      <c r="D81" s="219"/>
      <c r="E81" s="4">
        <v>8.3299999999999999E-2</v>
      </c>
      <c r="F81" s="48">
        <f>E81*$F$32</f>
        <v>206.67729599999998</v>
      </c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114"/>
      <c r="X81" s="114"/>
      <c r="Y81" s="114"/>
      <c r="Z81" s="114"/>
      <c r="AA81" s="114"/>
      <c r="AB81" s="114"/>
      <c r="AC81" s="114"/>
    </row>
    <row r="82" spans="1:29" ht="14.45" customHeight="1" x14ac:dyDescent="0.25">
      <c r="A82" s="44" t="s">
        <v>1</v>
      </c>
      <c r="B82" s="218" t="s">
        <v>46</v>
      </c>
      <c r="C82" s="219"/>
      <c r="D82" s="219"/>
      <c r="E82" s="4">
        <v>2.8E-3</v>
      </c>
      <c r="F82" s="48">
        <f t="shared" ref="F82:F85" si="2">E82*$F$32</f>
        <v>6.9471359999999995</v>
      </c>
      <c r="G82" s="143"/>
      <c r="H82" s="144"/>
      <c r="I82" s="144"/>
      <c r="J82" s="144"/>
      <c r="K82" s="144"/>
      <c r="L82" s="144"/>
      <c r="M82" s="144"/>
      <c r="N82" s="144"/>
      <c r="O82" s="144"/>
      <c r="P82" s="144"/>
      <c r="Q82" s="144"/>
      <c r="R82" s="144"/>
      <c r="S82" s="144"/>
      <c r="T82" s="144"/>
      <c r="U82" s="144"/>
      <c r="V82" s="144"/>
      <c r="W82" s="144"/>
      <c r="X82" s="144"/>
      <c r="Y82" s="144"/>
      <c r="Z82" s="144"/>
      <c r="AA82" s="144"/>
      <c r="AB82" s="144"/>
      <c r="AC82" s="144"/>
    </row>
    <row r="83" spans="1:29" ht="14.45" customHeight="1" x14ac:dyDescent="0.25">
      <c r="A83" s="44" t="s">
        <v>2</v>
      </c>
      <c r="B83" s="62" t="s">
        <v>78</v>
      </c>
      <c r="C83" s="132"/>
      <c r="D83" s="132"/>
      <c r="E83" s="4">
        <v>2.0000000000000001E-4</v>
      </c>
      <c r="F83" s="48">
        <f t="shared" si="2"/>
        <v>0.496224</v>
      </c>
      <c r="G83" s="143"/>
      <c r="H83" s="144"/>
      <c r="I83" s="144"/>
      <c r="J83" s="144"/>
      <c r="K83" s="144"/>
      <c r="L83" s="144"/>
      <c r="M83" s="144"/>
      <c r="N83" s="144"/>
      <c r="O83" s="144"/>
      <c r="P83" s="144"/>
      <c r="Q83" s="144"/>
      <c r="R83" s="144"/>
      <c r="S83" s="144"/>
      <c r="T83" s="144"/>
      <c r="U83" s="144"/>
      <c r="V83" s="144"/>
      <c r="W83" s="144"/>
      <c r="X83" s="144"/>
      <c r="Y83" s="144"/>
      <c r="Z83" s="144"/>
      <c r="AA83" s="144"/>
      <c r="AB83" s="144"/>
      <c r="AC83" s="144"/>
    </row>
    <row r="84" spans="1:29" ht="14.45" customHeight="1" x14ac:dyDescent="0.25">
      <c r="A84" s="44" t="s">
        <v>3</v>
      </c>
      <c r="B84" s="218" t="s">
        <v>47</v>
      </c>
      <c r="C84" s="219"/>
      <c r="D84" s="220"/>
      <c r="E84" s="4">
        <v>6.9999999999999999E-4</v>
      </c>
      <c r="F84" s="48">
        <f t="shared" si="2"/>
        <v>1.7367839999999999</v>
      </c>
      <c r="G84" s="143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/>
      <c r="U84" s="144"/>
      <c r="V84" s="144"/>
      <c r="W84" s="144"/>
      <c r="X84" s="144"/>
      <c r="Y84" s="144"/>
      <c r="Z84" s="144"/>
      <c r="AA84" s="144"/>
      <c r="AB84" s="144"/>
      <c r="AC84" s="144"/>
    </row>
    <row r="85" spans="1:29" ht="14.45" customHeight="1" x14ac:dyDescent="0.25">
      <c r="A85" s="44" t="s">
        <v>7</v>
      </c>
      <c r="B85" s="218" t="s">
        <v>49</v>
      </c>
      <c r="C85" s="219"/>
      <c r="D85" s="220"/>
      <c r="E85" s="4">
        <v>2.8999999999999998E-3</v>
      </c>
      <c r="F85" s="48">
        <f t="shared" si="2"/>
        <v>7.1952479999999994</v>
      </c>
      <c r="G85" s="130"/>
      <c r="H85" s="131"/>
      <c r="I85" s="131"/>
      <c r="J85" s="131"/>
      <c r="K85" s="131"/>
      <c r="L85" s="131"/>
      <c r="M85" s="131"/>
      <c r="N85" s="131"/>
      <c r="O85" s="131"/>
      <c r="P85" s="131"/>
      <c r="Q85" s="131"/>
      <c r="R85" s="131"/>
      <c r="S85" s="131"/>
      <c r="T85" s="131"/>
      <c r="U85" s="131"/>
      <c r="V85" s="131"/>
      <c r="W85" s="131"/>
      <c r="X85" s="131"/>
      <c r="Y85" s="131"/>
      <c r="Z85" s="131"/>
      <c r="AA85" s="131"/>
      <c r="AB85" s="131"/>
      <c r="AC85" s="131"/>
    </row>
    <row r="86" spans="1:29" ht="14.45" customHeight="1" x14ac:dyDescent="0.25">
      <c r="A86" s="14" t="s">
        <v>8</v>
      </c>
      <c r="B86" s="218" t="s">
        <v>48</v>
      </c>
      <c r="C86" s="219"/>
      <c r="D86" s="219"/>
      <c r="E86" s="4">
        <v>0</v>
      </c>
      <c r="F86" s="48">
        <v>0</v>
      </c>
      <c r="G86" s="143"/>
      <c r="H86" s="144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4"/>
      <c r="U86" s="144"/>
      <c r="V86" s="144"/>
      <c r="W86" s="144"/>
      <c r="X86" s="144"/>
      <c r="Y86" s="144"/>
      <c r="Z86" s="144"/>
      <c r="AA86" s="144"/>
      <c r="AB86" s="144"/>
      <c r="AC86" s="144"/>
    </row>
    <row r="87" spans="1:29" ht="14.45" customHeight="1" x14ac:dyDescent="0.25">
      <c r="A87" s="212" t="s">
        <v>19</v>
      </c>
      <c r="B87" s="213"/>
      <c r="C87" s="213"/>
      <c r="D87" s="213"/>
      <c r="E87" s="133">
        <f>SUM(E81:E86)</f>
        <v>8.9900000000000008E-2</v>
      </c>
      <c r="F87" s="53">
        <f>SUM(F81:F86)</f>
        <v>223.05268799999999</v>
      </c>
    </row>
    <row r="88" spans="1:29" s="76" customFormat="1" ht="5.25" x14ac:dyDescent="0.25">
      <c r="A88" s="74"/>
      <c r="B88" s="75"/>
      <c r="C88" s="75"/>
      <c r="D88" s="75"/>
      <c r="F88" s="77"/>
      <c r="H88" s="83"/>
    </row>
    <row r="89" spans="1:29" x14ac:dyDescent="0.25">
      <c r="A89" s="66" t="s">
        <v>20</v>
      </c>
      <c r="B89" s="224" t="s">
        <v>50</v>
      </c>
      <c r="C89" s="213"/>
      <c r="D89" s="225"/>
      <c r="E89" s="65" t="s">
        <v>56</v>
      </c>
      <c r="F89" s="24" t="s">
        <v>6</v>
      </c>
    </row>
    <row r="90" spans="1:29" x14ac:dyDescent="0.25">
      <c r="A90" s="44" t="s">
        <v>0</v>
      </c>
      <c r="B90" s="218" t="s">
        <v>51</v>
      </c>
      <c r="C90" s="219"/>
      <c r="D90" s="219"/>
      <c r="E90" s="4">
        <v>0</v>
      </c>
      <c r="F90" s="48">
        <f>E90*F32</f>
        <v>0</v>
      </c>
    </row>
    <row r="91" spans="1:29" x14ac:dyDescent="0.25">
      <c r="A91" s="212" t="s">
        <v>19</v>
      </c>
      <c r="B91" s="213"/>
      <c r="C91" s="213"/>
      <c r="D91" s="213"/>
      <c r="E91" s="106"/>
      <c r="F91" s="30">
        <f>SUM(F90)</f>
        <v>0</v>
      </c>
    </row>
    <row r="92" spans="1:29" s="76" customFormat="1" ht="5.25" x14ac:dyDescent="0.25">
      <c r="A92" s="74"/>
      <c r="B92" s="75"/>
      <c r="C92" s="75"/>
      <c r="D92" s="75"/>
      <c r="F92" s="77"/>
      <c r="H92" s="83"/>
    </row>
    <row r="93" spans="1:29" ht="15" customHeight="1" x14ac:dyDescent="0.25">
      <c r="A93" s="66">
        <v>4</v>
      </c>
      <c r="B93" s="224" t="s">
        <v>63</v>
      </c>
      <c r="C93" s="213"/>
      <c r="D93" s="213"/>
      <c r="E93" s="225"/>
      <c r="F93" s="22" t="s">
        <v>6</v>
      </c>
    </row>
    <row r="94" spans="1:29" x14ac:dyDescent="0.25">
      <c r="A94" s="13" t="s">
        <v>13</v>
      </c>
      <c r="B94" s="228" t="s">
        <v>45</v>
      </c>
      <c r="C94" s="229"/>
      <c r="D94" s="229"/>
      <c r="E94" s="232"/>
      <c r="F94" s="32">
        <f>F87</f>
        <v>223.05268799999999</v>
      </c>
    </row>
    <row r="95" spans="1:29" x14ac:dyDescent="0.25">
      <c r="A95" s="13" t="s">
        <v>20</v>
      </c>
      <c r="B95" s="228" t="s">
        <v>50</v>
      </c>
      <c r="C95" s="229"/>
      <c r="D95" s="229"/>
      <c r="E95" s="229"/>
      <c r="F95" s="32">
        <f>F91</f>
        <v>0</v>
      </c>
    </row>
    <row r="96" spans="1:29" ht="15.75" thickBot="1" x14ac:dyDescent="0.3">
      <c r="A96" s="210" t="s">
        <v>19</v>
      </c>
      <c r="B96" s="211"/>
      <c r="C96" s="211"/>
      <c r="D96" s="211"/>
      <c r="E96" s="104"/>
      <c r="F96" s="38">
        <f>SUM(F94:F95)</f>
        <v>223.05268799999999</v>
      </c>
    </row>
    <row r="97" spans="1:45" ht="15.75" thickBot="1" x14ac:dyDescent="0.3">
      <c r="A97" s="84"/>
      <c r="B97" s="84"/>
      <c r="C97" s="84"/>
      <c r="D97" s="84"/>
      <c r="E97" s="87"/>
      <c r="F97" s="87"/>
    </row>
    <row r="98" spans="1:45" s="79" customFormat="1" x14ac:dyDescent="0.25">
      <c r="A98" s="221" t="s">
        <v>52</v>
      </c>
      <c r="B98" s="233"/>
      <c r="C98" s="233"/>
      <c r="D98" s="233"/>
      <c r="E98" s="233"/>
      <c r="F98" s="223"/>
      <c r="G98" s="70"/>
      <c r="H98" s="20"/>
      <c r="I98" s="70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0"/>
      <c r="AB98" s="70"/>
      <c r="AC98" s="70"/>
      <c r="AD98" s="70"/>
      <c r="AE98" s="70"/>
      <c r="AF98" s="70"/>
      <c r="AG98" s="70"/>
      <c r="AH98" s="70"/>
      <c r="AI98" s="70"/>
      <c r="AJ98" s="70"/>
      <c r="AK98" s="70"/>
      <c r="AL98" s="70"/>
      <c r="AM98" s="70"/>
      <c r="AN98" s="70"/>
      <c r="AO98" s="70"/>
      <c r="AP98" s="70"/>
      <c r="AQ98" s="70"/>
      <c r="AR98" s="70"/>
      <c r="AS98" s="70"/>
    </row>
    <row r="99" spans="1:45" x14ac:dyDescent="0.25">
      <c r="A99" s="55">
        <v>5</v>
      </c>
      <c r="B99" s="224" t="s">
        <v>103</v>
      </c>
      <c r="C99" s="213"/>
      <c r="D99" s="213"/>
      <c r="E99" s="225"/>
      <c r="F99" s="22" t="s">
        <v>6</v>
      </c>
    </row>
    <row r="100" spans="1:45" x14ac:dyDescent="0.25">
      <c r="A100" s="14" t="s">
        <v>0</v>
      </c>
      <c r="B100" s="218" t="s">
        <v>12</v>
      </c>
      <c r="C100" s="219"/>
      <c r="D100" s="219"/>
      <c r="E100" s="220"/>
      <c r="F100" s="37">
        <v>43.02</v>
      </c>
    </row>
    <row r="101" spans="1:45" x14ac:dyDescent="0.25">
      <c r="A101" s="14" t="s">
        <v>2</v>
      </c>
      <c r="B101" s="218" t="s">
        <v>114</v>
      </c>
      <c r="C101" s="219"/>
      <c r="D101" s="219"/>
      <c r="E101" s="220"/>
      <c r="F101" s="37">
        <v>0</v>
      </c>
    </row>
    <row r="102" spans="1:45" x14ac:dyDescent="0.25">
      <c r="A102" s="14" t="s">
        <v>3</v>
      </c>
      <c r="B102" s="218" t="s">
        <v>122</v>
      </c>
      <c r="C102" s="219"/>
      <c r="D102" s="219"/>
      <c r="E102" s="220"/>
      <c r="F102" s="37">
        <v>0</v>
      </c>
    </row>
    <row r="103" spans="1:45" ht="15.75" thickBot="1" x14ac:dyDescent="0.3">
      <c r="A103" s="210" t="s">
        <v>19</v>
      </c>
      <c r="B103" s="211"/>
      <c r="C103" s="211"/>
      <c r="D103" s="211"/>
      <c r="E103" s="105"/>
      <c r="F103" s="38">
        <f>SUM(F100:F102)</f>
        <v>43.02</v>
      </c>
    </row>
    <row r="104" spans="1:45" ht="15.75" thickBot="1" x14ac:dyDescent="0.3">
      <c r="A104" s="234"/>
      <c r="B104" s="234"/>
      <c r="C104" s="234"/>
      <c r="D104" s="234"/>
      <c r="E104" s="234"/>
      <c r="F104" s="234"/>
    </row>
    <row r="105" spans="1:45" s="80" customFormat="1" x14ac:dyDescent="0.25">
      <c r="A105" s="221" t="s">
        <v>53</v>
      </c>
      <c r="B105" s="222"/>
      <c r="C105" s="222"/>
      <c r="D105" s="222"/>
      <c r="E105" s="233"/>
      <c r="F105" s="223"/>
      <c r="H105" s="20"/>
    </row>
    <row r="106" spans="1:45" x14ac:dyDescent="0.25">
      <c r="A106" s="66">
        <v>6</v>
      </c>
      <c r="B106" s="266" t="s">
        <v>22</v>
      </c>
      <c r="C106" s="266"/>
      <c r="D106" s="266"/>
      <c r="E106" s="64" t="s">
        <v>56</v>
      </c>
      <c r="F106" s="22" t="s">
        <v>6</v>
      </c>
    </row>
    <row r="107" spans="1:45" x14ac:dyDescent="0.25">
      <c r="A107" s="44" t="s">
        <v>0</v>
      </c>
      <c r="B107" s="218" t="s">
        <v>23</v>
      </c>
      <c r="C107" s="219"/>
      <c r="D107" s="219"/>
      <c r="E107" s="4">
        <v>2.5000000000000001E-2</v>
      </c>
      <c r="F107" s="34">
        <f>E107*(F32+F67+F77+F96+F103)</f>
        <v>129.85730357279999</v>
      </c>
    </row>
    <row r="108" spans="1:45" x14ac:dyDescent="0.25">
      <c r="A108" s="44" t="s">
        <v>1</v>
      </c>
      <c r="B108" s="218" t="s">
        <v>25</v>
      </c>
      <c r="C108" s="219"/>
      <c r="D108" s="219"/>
      <c r="E108" s="4">
        <v>0.05</v>
      </c>
      <c r="F108" s="34">
        <f>E108*(F32+F67+F77+F96+F103+F107)</f>
        <v>266.20747232424003</v>
      </c>
    </row>
    <row r="109" spans="1:45" x14ac:dyDescent="0.25">
      <c r="A109" s="271" t="s">
        <v>71</v>
      </c>
      <c r="B109" s="272"/>
      <c r="C109" s="67"/>
      <c r="D109" s="67"/>
      <c r="E109" s="42">
        <f>SUM(E107:E108)</f>
        <v>7.5000000000000011E-2</v>
      </c>
      <c r="F109" s="39">
        <f>SUM(F107:F108)</f>
        <v>396.06477589704002</v>
      </c>
    </row>
    <row r="110" spans="1:45" s="76" customFormat="1" ht="5.25" x14ac:dyDescent="0.25">
      <c r="A110" s="74"/>
      <c r="B110" s="75"/>
      <c r="C110" s="75"/>
      <c r="D110" s="75"/>
      <c r="F110" s="77"/>
      <c r="H110" s="83"/>
    </row>
    <row r="111" spans="1:45" x14ac:dyDescent="0.25">
      <c r="A111" s="41" t="s">
        <v>2</v>
      </c>
      <c r="B111" s="273" t="s">
        <v>24</v>
      </c>
      <c r="C111" s="274"/>
      <c r="D111" s="274"/>
      <c r="E111" s="274"/>
      <c r="F111" s="275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39.778128048449652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183.59136022361378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305.98560037268965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268" t="s">
        <v>72</v>
      </c>
      <c r="B116" s="269"/>
      <c r="C116" s="269"/>
      <c r="D116" s="270"/>
      <c r="E116" s="42">
        <f>SUM(E112:E115)</f>
        <v>8.6499999999999994E-2</v>
      </c>
      <c r="F116" s="45">
        <f>SUM(F112:F115)</f>
        <v>529.3550886447531</v>
      </c>
    </row>
    <row r="117" spans="1:8" ht="15.75" thickBot="1" x14ac:dyDescent="0.3">
      <c r="A117" s="210" t="s">
        <v>19</v>
      </c>
      <c r="B117" s="211"/>
      <c r="C117" s="211"/>
      <c r="D117" s="267"/>
      <c r="E117" s="29">
        <f>E109+E116</f>
        <v>0.1615</v>
      </c>
      <c r="F117" s="35">
        <f>TRUNC(F109+F116,2)</f>
        <v>925.41</v>
      </c>
      <c r="G117" s="81"/>
    </row>
    <row r="118" spans="1:8" ht="15.75" thickBot="1" x14ac:dyDescent="0.3">
      <c r="A118" s="3"/>
      <c r="B118" s="84"/>
      <c r="C118" s="84"/>
      <c r="D118" s="84"/>
      <c r="E118" s="85"/>
      <c r="F118" s="86"/>
      <c r="G118" s="81"/>
    </row>
    <row r="119" spans="1:8" x14ac:dyDescent="0.25">
      <c r="A119" s="221" t="s">
        <v>69</v>
      </c>
      <c r="B119" s="233"/>
      <c r="C119" s="233"/>
      <c r="D119" s="233"/>
      <c r="E119" s="233"/>
      <c r="F119" s="223"/>
      <c r="G119" s="81"/>
    </row>
    <row r="120" spans="1:8" ht="15" customHeight="1" x14ac:dyDescent="0.25">
      <c r="A120" s="212" t="s">
        <v>79</v>
      </c>
      <c r="B120" s="213"/>
      <c r="C120" s="213"/>
      <c r="D120" s="213"/>
      <c r="E120" s="225"/>
      <c r="F120" s="22" t="s">
        <v>6</v>
      </c>
    </row>
    <row r="121" spans="1:8" s="80" customFormat="1" x14ac:dyDescent="0.25">
      <c r="A121" s="13" t="s">
        <v>0</v>
      </c>
      <c r="B121" s="218" t="s">
        <v>26</v>
      </c>
      <c r="C121" s="219"/>
      <c r="D121" s="219"/>
      <c r="E121" s="220"/>
      <c r="F121" s="37">
        <f>F32</f>
        <v>2481.12</v>
      </c>
      <c r="H121" s="20"/>
    </row>
    <row r="122" spans="1:8" x14ac:dyDescent="0.25">
      <c r="A122" s="13" t="s">
        <v>1</v>
      </c>
      <c r="B122" s="218" t="s">
        <v>27</v>
      </c>
      <c r="C122" s="219"/>
      <c r="D122" s="219"/>
      <c r="E122" s="220"/>
      <c r="F122" s="37">
        <f>F67</f>
        <v>2283.1093322879997</v>
      </c>
    </row>
    <row r="123" spans="1:8" x14ac:dyDescent="0.25">
      <c r="A123" s="13" t="s">
        <v>2</v>
      </c>
      <c r="B123" s="218" t="s">
        <v>43</v>
      </c>
      <c r="C123" s="219"/>
      <c r="D123" s="219"/>
      <c r="E123" s="220"/>
      <c r="F123" s="37">
        <f>F77</f>
        <v>163.99012262400001</v>
      </c>
    </row>
    <row r="124" spans="1:8" x14ac:dyDescent="0.25">
      <c r="A124" s="13" t="s">
        <v>3</v>
      </c>
      <c r="B124" s="218" t="s">
        <v>44</v>
      </c>
      <c r="C124" s="219"/>
      <c r="D124" s="219"/>
      <c r="E124" s="220"/>
      <c r="F124" s="37">
        <f>F96</f>
        <v>223.05268799999999</v>
      </c>
    </row>
    <row r="125" spans="1:8" x14ac:dyDescent="0.25">
      <c r="A125" s="13" t="s">
        <v>7</v>
      </c>
      <c r="B125" s="218" t="s">
        <v>52</v>
      </c>
      <c r="C125" s="219"/>
      <c r="D125" s="219"/>
      <c r="E125" s="220"/>
      <c r="F125" s="37">
        <f>F103</f>
        <v>43.02</v>
      </c>
    </row>
    <row r="126" spans="1:8" x14ac:dyDescent="0.25">
      <c r="A126" s="212" t="s">
        <v>70</v>
      </c>
      <c r="B126" s="213"/>
      <c r="C126" s="213"/>
      <c r="D126" s="213"/>
      <c r="E126" s="213"/>
      <c r="F126" s="40">
        <f>TRUNC(SUM(F121:F125),2)</f>
        <v>5194.29</v>
      </c>
      <c r="H126" s="6"/>
    </row>
    <row r="127" spans="1:8" x14ac:dyDescent="0.25">
      <c r="A127" s="13" t="s">
        <v>8</v>
      </c>
      <c r="B127" s="277" t="s">
        <v>53</v>
      </c>
      <c r="C127" s="277"/>
      <c r="D127" s="277"/>
      <c r="E127" s="277"/>
      <c r="F127" s="37">
        <f>F117</f>
        <v>925.41</v>
      </c>
    </row>
    <row r="128" spans="1:8" ht="15.75" thickBot="1" x14ac:dyDescent="0.3">
      <c r="A128" s="210" t="s">
        <v>73</v>
      </c>
      <c r="B128" s="211"/>
      <c r="C128" s="211"/>
      <c r="D128" s="211"/>
      <c r="E128" s="211"/>
      <c r="F128" s="38">
        <f>TRUNC(F126+F127,2)</f>
        <v>6119.7</v>
      </c>
      <c r="H128" s="6"/>
    </row>
    <row r="129" spans="1:45" ht="15.75" thickBot="1" x14ac:dyDescent="0.3">
      <c r="A129" s="84"/>
      <c r="B129" s="84"/>
      <c r="C129" s="84"/>
      <c r="D129" s="84"/>
      <c r="E129" s="84"/>
      <c r="F129" s="88"/>
      <c r="H129" s="70"/>
    </row>
    <row r="130" spans="1:45" s="79" customFormat="1" x14ac:dyDescent="0.25">
      <c r="A130" s="287" t="s">
        <v>89</v>
      </c>
      <c r="B130" s="288"/>
      <c r="C130" s="288"/>
      <c r="D130" s="288"/>
      <c r="E130" s="288"/>
      <c r="F130" s="288"/>
      <c r="G130" s="289"/>
      <c r="H130" s="70"/>
      <c r="I130" s="70"/>
      <c r="J130" s="70"/>
      <c r="K130" s="70"/>
      <c r="L130" s="70"/>
      <c r="M130" s="70"/>
      <c r="N130" s="70"/>
      <c r="O130" s="70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  <c r="AA130" s="70"/>
      <c r="AB130" s="70"/>
      <c r="AC130" s="70"/>
      <c r="AD130" s="70"/>
      <c r="AE130" s="70"/>
      <c r="AF130" s="70"/>
      <c r="AG130" s="70"/>
      <c r="AH130" s="70"/>
      <c r="AI130" s="70"/>
      <c r="AJ130" s="70"/>
      <c r="AK130" s="70"/>
      <c r="AL130" s="70"/>
      <c r="AM130" s="70"/>
      <c r="AN130" s="70"/>
      <c r="AO130" s="70"/>
      <c r="AP130" s="70"/>
      <c r="AQ130" s="70"/>
      <c r="AR130" s="70"/>
      <c r="AS130" s="70"/>
    </row>
    <row r="131" spans="1:45" s="79" customFormat="1" ht="60" x14ac:dyDescent="0.25">
      <c r="A131" s="58"/>
      <c r="B131" s="59" t="s">
        <v>90</v>
      </c>
      <c r="C131" s="60" t="s">
        <v>91</v>
      </c>
      <c r="D131" s="60" t="s">
        <v>92</v>
      </c>
      <c r="E131" s="56" t="s">
        <v>93</v>
      </c>
      <c r="F131" s="56" t="s">
        <v>94</v>
      </c>
      <c r="G131" s="57" t="s">
        <v>95</v>
      </c>
      <c r="H131" s="70"/>
      <c r="I131" s="70"/>
      <c r="J131" s="70"/>
      <c r="K131" s="70"/>
      <c r="L131" s="70"/>
      <c r="M131" s="70"/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  <c r="AA131" s="70"/>
      <c r="AB131" s="70"/>
      <c r="AC131" s="70"/>
      <c r="AD131" s="70"/>
      <c r="AE131" s="70"/>
      <c r="AF131" s="70"/>
      <c r="AG131" s="70"/>
      <c r="AH131" s="70"/>
      <c r="AI131" s="70"/>
      <c r="AJ131" s="70"/>
      <c r="AK131" s="70"/>
      <c r="AL131" s="70"/>
      <c r="AM131" s="70"/>
      <c r="AN131" s="70"/>
      <c r="AO131" s="70"/>
      <c r="AP131" s="70"/>
      <c r="AQ131" s="70"/>
      <c r="AR131" s="70"/>
      <c r="AS131" s="70"/>
    </row>
    <row r="132" spans="1:45" x14ac:dyDescent="0.25">
      <c r="A132" s="91" t="s">
        <v>100</v>
      </c>
      <c r="B132" s="92" t="e">
        <f>#REF!</f>
        <v>#REF!</v>
      </c>
      <c r="C132" s="93">
        <f>F128</f>
        <v>6119.7</v>
      </c>
      <c r="D132" s="94">
        <v>1</v>
      </c>
      <c r="E132" s="95">
        <f>C132*D132</f>
        <v>6119.7</v>
      </c>
      <c r="F132" s="96">
        <v>1</v>
      </c>
      <c r="G132" s="97">
        <f>TRUNC(E132*F132,2)</f>
        <v>6119.7</v>
      </c>
      <c r="H132" s="6"/>
    </row>
    <row r="133" spans="1:45" x14ac:dyDescent="0.25">
      <c r="A133" s="278" t="s">
        <v>96</v>
      </c>
      <c r="B133" s="279"/>
      <c r="C133" s="279"/>
      <c r="D133" s="279"/>
      <c r="E133" s="279"/>
      <c r="F133" s="280"/>
      <c r="G133" s="98">
        <f>G132</f>
        <v>6119.7</v>
      </c>
      <c r="H133" s="6"/>
    </row>
    <row r="134" spans="1:45" x14ac:dyDescent="0.25">
      <c r="A134" s="281" t="s">
        <v>108</v>
      </c>
      <c r="B134" s="282"/>
      <c r="C134" s="282"/>
      <c r="D134" s="282"/>
      <c r="E134" s="282"/>
      <c r="F134" s="283"/>
      <c r="G134" s="163">
        <f>TRUNC(G133*24,2)</f>
        <v>146872.79999999999</v>
      </c>
      <c r="H134" s="6"/>
    </row>
    <row r="135" spans="1:45" ht="15.75" thickBot="1" x14ac:dyDescent="0.3">
      <c r="A135" s="284" t="s">
        <v>98</v>
      </c>
      <c r="B135" s="285"/>
      <c r="C135" s="285"/>
      <c r="D135" s="285"/>
      <c r="E135" s="285"/>
      <c r="F135" s="286"/>
      <c r="G135" s="99">
        <v>0</v>
      </c>
      <c r="H135" s="6"/>
    </row>
    <row r="136" spans="1:45" x14ac:dyDescent="0.25">
      <c r="A136" s="3"/>
      <c r="B136" s="84"/>
      <c r="C136" s="84"/>
      <c r="D136" s="84"/>
      <c r="E136" s="85"/>
      <c r="F136" s="86"/>
      <c r="G136" s="81"/>
      <c r="H136" s="70"/>
    </row>
    <row r="137" spans="1:45" x14ac:dyDescent="0.25">
      <c r="A137" s="199"/>
      <c r="B137" s="199"/>
      <c r="C137" s="199"/>
      <c r="F137" s="115"/>
      <c r="H137" s="70"/>
    </row>
    <row r="138" spans="1:45" x14ac:dyDescent="0.25">
      <c r="B138" s="276"/>
      <c r="C138" s="276"/>
      <c r="D138" s="276"/>
      <c r="E138" s="276"/>
      <c r="F138" s="276"/>
      <c r="H138" s="70"/>
    </row>
    <row r="139" spans="1:45" x14ac:dyDescent="0.25">
      <c r="B139" s="116"/>
      <c r="C139" s="116"/>
      <c r="D139" s="116"/>
      <c r="E139" s="116"/>
      <c r="F139" s="116"/>
      <c r="H139" s="70"/>
    </row>
    <row r="140" spans="1:45" ht="15.75" x14ac:dyDescent="0.25">
      <c r="A140" s="108"/>
      <c r="H140" s="70"/>
    </row>
    <row r="141" spans="1:45" ht="15.75" x14ac:dyDescent="0.25">
      <c r="A141" s="108"/>
      <c r="H141" s="70"/>
    </row>
    <row r="142" spans="1:45" x14ac:dyDescent="0.2">
      <c r="A142" s="109"/>
      <c r="B142" s="82"/>
      <c r="C142" s="82"/>
      <c r="D142" s="82"/>
      <c r="H142" s="70"/>
    </row>
    <row r="143" spans="1:45" x14ac:dyDescent="0.25">
      <c r="A143" s="110"/>
      <c r="B143" s="3"/>
      <c r="C143" s="3"/>
      <c r="D143" s="3"/>
      <c r="H143" s="70"/>
    </row>
    <row r="144" spans="1:45" x14ac:dyDescent="0.2">
      <c r="A144" s="111"/>
      <c r="H144" s="70"/>
    </row>
    <row r="145" spans="8:8" x14ac:dyDescent="0.25">
      <c r="H145" s="70"/>
    </row>
    <row r="146" spans="8:8" x14ac:dyDescent="0.25">
      <c r="H146" s="70"/>
    </row>
    <row r="147" spans="8:8" x14ac:dyDescent="0.25">
      <c r="H147" s="70"/>
    </row>
    <row r="148" spans="8:8" x14ac:dyDescent="0.25">
      <c r="H148" s="70"/>
    </row>
  </sheetData>
  <mergeCells count="107">
    <mergeCell ref="B71:D71"/>
    <mergeCell ref="B85:D85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79:F79"/>
    <mergeCell ref="B80:D80"/>
    <mergeCell ref="B81:D81"/>
    <mergeCell ref="B82:D82"/>
    <mergeCell ref="B84:D84"/>
    <mergeCell ref="B72:D72"/>
    <mergeCell ref="B73:D73"/>
    <mergeCell ref="B74:D74"/>
    <mergeCell ref="B75:D75"/>
    <mergeCell ref="B76:D76"/>
    <mergeCell ref="A77:D77"/>
    <mergeCell ref="B86:D86"/>
    <mergeCell ref="A87:D87"/>
    <mergeCell ref="A103:D103"/>
    <mergeCell ref="B90:D90"/>
    <mergeCell ref="A91:D91"/>
    <mergeCell ref="B93:E93"/>
    <mergeCell ref="B94:E94"/>
    <mergeCell ref="B95:E95"/>
    <mergeCell ref="A96:D96"/>
    <mergeCell ref="A98:F98"/>
    <mergeCell ref="B99:E99"/>
    <mergeCell ref="B100:E100"/>
    <mergeCell ref="B101:E101"/>
    <mergeCell ref="B102:E102"/>
    <mergeCell ref="B89:D89"/>
    <mergeCell ref="B138:F138"/>
    <mergeCell ref="A137:C137"/>
    <mergeCell ref="B122:E122"/>
    <mergeCell ref="B123:E123"/>
    <mergeCell ref="B124:E124"/>
    <mergeCell ref="B125:E125"/>
    <mergeCell ref="A126:E126"/>
    <mergeCell ref="B127:E127"/>
    <mergeCell ref="A128:E128"/>
    <mergeCell ref="A130:G130"/>
    <mergeCell ref="A133:F133"/>
    <mergeCell ref="A134:F134"/>
    <mergeCell ref="A135:F135"/>
    <mergeCell ref="B121:E121"/>
    <mergeCell ref="A104:F104"/>
    <mergeCell ref="A105:F105"/>
    <mergeCell ref="B106:D106"/>
    <mergeCell ref="B107:D107"/>
    <mergeCell ref="B108:D108"/>
    <mergeCell ref="A109:B109"/>
    <mergeCell ref="B111:F111"/>
    <mergeCell ref="A116:D116"/>
    <mergeCell ref="A117:D117"/>
    <mergeCell ref="A119:F119"/>
    <mergeCell ref="A120:E120"/>
  </mergeCells>
  <pageMargins left="0.59055118110236227" right="0.59055118110236227" top="0.19685039370078741" bottom="0.19685039370078741" header="0" footer="0"/>
  <pageSetup paperSize="9" scale="6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36"/>
  <sheetViews>
    <sheetView topLeftCell="A55" zoomScaleNormal="100" workbookViewId="0">
      <selection activeCell="C84" sqref="C84"/>
    </sheetView>
  </sheetViews>
  <sheetFormatPr defaultRowHeight="15" x14ac:dyDescent="0.25"/>
  <cols>
    <col min="1" max="1" width="17.85546875" customWidth="1"/>
    <col min="2" max="2" width="42.85546875" bestFit="1" customWidth="1"/>
    <col min="3" max="3" width="12.85546875" bestFit="1" customWidth="1"/>
    <col min="4" max="4" width="7" customWidth="1"/>
    <col min="5" max="5" width="17.28515625" customWidth="1"/>
    <col min="6" max="6" width="18.5703125" customWidth="1"/>
    <col min="7" max="7" width="16.85546875" customWidth="1"/>
  </cols>
  <sheetData>
    <row r="1" spans="1:29" x14ac:dyDescent="0.25">
      <c r="A1" s="70"/>
      <c r="B1" s="100"/>
      <c r="C1" s="100"/>
      <c r="D1" s="100"/>
      <c r="E1" s="70"/>
      <c r="F1" s="70"/>
      <c r="G1" s="70"/>
      <c r="H1" s="2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</row>
    <row r="2" spans="1:29" x14ac:dyDescent="0.25">
      <c r="A2" s="70"/>
      <c r="B2" s="100"/>
      <c r="C2" s="100"/>
      <c r="D2" s="100"/>
      <c r="E2" s="70"/>
      <c r="F2" s="70"/>
      <c r="G2" s="70"/>
      <c r="H2" s="2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</row>
    <row r="3" spans="1:29" ht="18.75" x14ac:dyDescent="0.25">
      <c r="A3" s="70"/>
      <c r="B3" s="240" t="s">
        <v>77</v>
      </c>
      <c r="C3" s="240"/>
      <c r="D3" s="240"/>
      <c r="E3" s="240"/>
      <c r="F3" s="70"/>
      <c r="G3" s="70"/>
      <c r="H3" s="89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</row>
    <row r="4" spans="1:29" ht="15.75" x14ac:dyDescent="0.25">
      <c r="A4" s="70"/>
      <c r="B4" s="241" t="s">
        <v>55</v>
      </c>
      <c r="C4" s="241"/>
      <c r="D4" s="241"/>
      <c r="E4" s="241"/>
      <c r="F4" s="70"/>
      <c r="G4" s="70"/>
      <c r="H4" s="89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</row>
    <row r="5" spans="1:29" x14ac:dyDescent="0.25">
      <c r="A5" s="70"/>
      <c r="B5" s="101"/>
      <c r="C5" s="101"/>
      <c r="D5" s="101"/>
      <c r="E5" s="101"/>
      <c r="F5" s="70"/>
      <c r="G5" s="70"/>
      <c r="H5" s="2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</row>
    <row r="6" spans="1:29" x14ac:dyDescent="0.25">
      <c r="A6" s="242"/>
      <c r="B6" s="242"/>
      <c r="C6" s="1"/>
      <c r="D6" s="1"/>
      <c r="E6" s="1"/>
      <c r="F6" s="1"/>
      <c r="G6" s="70"/>
      <c r="H6" s="2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</row>
    <row r="7" spans="1:29" x14ac:dyDescent="0.25">
      <c r="A7" s="242"/>
      <c r="B7" s="242"/>
      <c r="C7" s="1"/>
      <c r="D7" s="1"/>
      <c r="E7" s="1"/>
      <c r="F7" s="1"/>
      <c r="G7" s="70"/>
      <c r="H7" s="2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</row>
    <row r="8" spans="1:29" ht="15.75" thickBot="1" x14ac:dyDescent="0.3">
      <c r="A8" s="70"/>
      <c r="B8" s="70"/>
      <c r="C8" s="70"/>
      <c r="D8" s="70"/>
      <c r="E8" s="70"/>
      <c r="F8" s="70"/>
      <c r="G8" s="70"/>
      <c r="H8" s="2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</row>
    <row r="9" spans="1:29" x14ac:dyDescent="0.25">
      <c r="A9" s="297" t="s">
        <v>123</v>
      </c>
      <c r="B9" s="298"/>
      <c r="C9" s="298"/>
      <c r="D9" s="298"/>
      <c r="E9" s="298"/>
      <c r="F9" s="299"/>
      <c r="G9" s="70"/>
      <c r="H9" s="2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</row>
    <row r="10" spans="1:29" x14ac:dyDescent="0.25">
      <c r="A10" s="120">
        <v>1</v>
      </c>
      <c r="B10" s="18" t="s">
        <v>124</v>
      </c>
      <c r="C10" s="250" t="s">
        <v>152</v>
      </c>
      <c r="D10" s="250"/>
      <c r="E10" s="250"/>
      <c r="F10" s="251"/>
      <c r="G10" s="70"/>
      <c r="H10" s="2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</row>
    <row r="11" spans="1:29" x14ac:dyDescent="0.25">
      <c r="A11" s="120">
        <v>2</v>
      </c>
      <c r="B11" s="18" t="s">
        <v>125</v>
      </c>
      <c r="C11" s="250">
        <v>44</v>
      </c>
      <c r="D11" s="250"/>
      <c r="E11" s="250"/>
      <c r="F11" s="251"/>
      <c r="G11" s="70"/>
      <c r="H11" s="2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</row>
    <row r="12" spans="1:29" x14ac:dyDescent="0.25">
      <c r="A12" s="120">
        <v>3</v>
      </c>
      <c r="B12" s="18" t="s">
        <v>126</v>
      </c>
      <c r="C12" s="250">
        <v>1</v>
      </c>
      <c r="D12" s="250"/>
      <c r="E12" s="250"/>
      <c r="F12" s="251"/>
      <c r="G12" s="70"/>
      <c r="H12" s="2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</row>
    <row r="13" spans="1:29" ht="15.75" thickBot="1" x14ac:dyDescent="0.3">
      <c r="A13" s="71">
        <v>4</v>
      </c>
      <c r="B13" s="72" t="s">
        <v>127</v>
      </c>
      <c r="C13" s="252">
        <v>4</v>
      </c>
      <c r="D13" s="252"/>
      <c r="E13" s="252"/>
      <c r="F13" s="253"/>
      <c r="G13" s="70"/>
      <c r="H13" s="2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</row>
    <row r="14" spans="1:29" ht="15.75" thickBot="1" x14ac:dyDescent="0.3">
      <c r="A14" s="121"/>
      <c r="B14" s="122"/>
      <c r="C14" s="122"/>
      <c r="D14" s="122"/>
      <c r="E14" s="121"/>
      <c r="F14" s="121"/>
      <c r="G14" s="121"/>
      <c r="H14" s="123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</row>
    <row r="15" spans="1:29" x14ac:dyDescent="0.25">
      <c r="A15" s="254" t="s">
        <v>128</v>
      </c>
      <c r="B15" s="255"/>
      <c r="C15" s="255"/>
      <c r="D15" s="255"/>
      <c r="E15" s="255"/>
      <c r="F15" s="256"/>
      <c r="G15" s="70"/>
      <c r="H15" s="2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</row>
    <row r="16" spans="1:29" ht="47.25" customHeight="1" x14ac:dyDescent="0.25">
      <c r="A16" s="14">
        <v>1</v>
      </c>
      <c r="B16" s="62" t="s">
        <v>129</v>
      </c>
      <c r="C16" s="250" t="s">
        <v>152</v>
      </c>
      <c r="D16" s="250"/>
      <c r="E16" s="250"/>
      <c r="F16" s="251"/>
      <c r="G16" s="70"/>
      <c r="H16" s="124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</row>
    <row r="17" spans="1:29" ht="30" customHeight="1" x14ac:dyDescent="0.25">
      <c r="A17" s="14">
        <v>2</v>
      </c>
      <c r="B17" s="62" t="s">
        <v>130</v>
      </c>
      <c r="C17" s="257"/>
      <c r="D17" s="258"/>
      <c r="E17" s="258"/>
      <c r="F17" s="259"/>
      <c r="G17" s="70"/>
      <c r="H17" s="124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</row>
    <row r="18" spans="1:29" ht="31.5" customHeight="1" x14ac:dyDescent="0.25">
      <c r="A18" s="14">
        <v>3</v>
      </c>
      <c r="B18" s="129" t="s">
        <v>4</v>
      </c>
      <c r="C18" s="244">
        <v>1814.25</v>
      </c>
      <c r="D18" s="245"/>
      <c r="E18" s="245"/>
      <c r="F18" s="246"/>
      <c r="G18" s="70"/>
      <c r="H18" s="2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</row>
    <row r="19" spans="1:29" ht="23.25" customHeight="1" x14ac:dyDescent="0.25">
      <c r="A19" s="14">
        <v>4</v>
      </c>
      <c r="B19" s="62" t="s">
        <v>131</v>
      </c>
      <c r="C19" s="260" t="s">
        <v>146</v>
      </c>
      <c r="D19" s="261"/>
      <c r="E19" s="261"/>
      <c r="F19" s="262"/>
      <c r="G19" s="70"/>
      <c r="H19" s="2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</row>
    <row r="20" spans="1:29" x14ac:dyDescent="0.25">
      <c r="A20" s="14">
        <v>5</v>
      </c>
      <c r="B20" s="62" t="s">
        <v>132</v>
      </c>
      <c r="C20" s="300"/>
      <c r="D20" s="301"/>
      <c r="E20" s="301"/>
      <c r="F20" s="302"/>
      <c r="G20" s="70"/>
      <c r="H20" s="2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</row>
    <row r="21" spans="1:29" x14ac:dyDescent="0.25">
      <c r="A21" s="14">
        <v>6</v>
      </c>
      <c r="B21" s="129" t="s">
        <v>133</v>
      </c>
      <c r="C21" s="300" t="s">
        <v>164</v>
      </c>
      <c r="D21" s="301"/>
      <c r="E21" s="301"/>
      <c r="F21" s="302"/>
      <c r="G21" s="70"/>
      <c r="H21" s="2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</row>
    <row r="22" spans="1:29" ht="15.75" thickBot="1" x14ac:dyDescent="0.3">
      <c r="A22" s="127">
        <v>7</v>
      </c>
      <c r="B22" s="128" t="s">
        <v>134</v>
      </c>
      <c r="C22" s="263" t="s">
        <v>135</v>
      </c>
      <c r="D22" s="264"/>
      <c r="E22" s="264"/>
      <c r="F22" s="265"/>
      <c r="G22" s="70"/>
      <c r="H22" s="2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</row>
    <row r="23" spans="1:29" ht="15.75" thickBot="1" x14ac:dyDescent="0.3">
      <c r="A23" s="101"/>
      <c r="B23" s="125"/>
      <c r="C23" s="126"/>
      <c r="D23" s="126"/>
      <c r="E23" s="126"/>
      <c r="F23" s="126"/>
      <c r="G23" s="70"/>
      <c r="H23" s="2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</row>
    <row r="24" spans="1:29" x14ac:dyDescent="0.25">
      <c r="A24" s="221" t="s">
        <v>26</v>
      </c>
      <c r="B24" s="233"/>
      <c r="C24" s="233"/>
      <c r="D24" s="233"/>
      <c r="E24" s="233"/>
      <c r="F24" s="223"/>
      <c r="G24" s="70"/>
      <c r="H24" s="2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</row>
    <row r="25" spans="1:29" x14ac:dyDescent="0.25">
      <c r="A25" s="55" t="s">
        <v>58</v>
      </c>
      <c r="B25" s="224" t="s">
        <v>5</v>
      </c>
      <c r="C25" s="213"/>
      <c r="D25" s="225"/>
      <c r="E25" s="31" t="s">
        <v>56</v>
      </c>
      <c r="F25" s="22" t="s">
        <v>6</v>
      </c>
      <c r="G25" s="70"/>
      <c r="H25" s="2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</row>
    <row r="26" spans="1:29" x14ac:dyDescent="0.25">
      <c r="A26" s="14" t="s">
        <v>0</v>
      </c>
      <c r="B26" s="243" t="s">
        <v>57</v>
      </c>
      <c r="C26" s="243"/>
      <c r="D26" s="243"/>
      <c r="E26" s="243"/>
      <c r="F26" s="151">
        <v>1814.25</v>
      </c>
      <c r="G26" s="70"/>
      <c r="H26" s="2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</row>
    <row r="27" spans="1:29" ht="40.5" customHeight="1" x14ac:dyDescent="0.25">
      <c r="A27" s="44" t="s">
        <v>1</v>
      </c>
      <c r="B27" s="2" t="s">
        <v>120</v>
      </c>
      <c r="C27" s="49"/>
      <c r="D27" s="8"/>
      <c r="E27" s="103"/>
      <c r="F27" s="34">
        <v>0</v>
      </c>
      <c r="G27" s="70"/>
      <c r="H27" s="2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</row>
    <row r="28" spans="1:29" x14ac:dyDescent="0.25">
      <c r="A28" s="44" t="s">
        <v>2</v>
      </c>
      <c r="B28" s="8" t="s">
        <v>148</v>
      </c>
      <c r="C28" s="8" t="s">
        <v>107</v>
      </c>
      <c r="D28" s="73"/>
      <c r="E28" s="102"/>
      <c r="F28" s="34">
        <f>E28*F26</f>
        <v>0</v>
      </c>
      <c r="G28" s="70"/>
      <c r="H28" s="2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</row>
    <row r="29" spans="1:29" ht="24" customHeight="1" x14ac:dyDescent="0.25">
      <c r="A29" s="14" t="s">
        <v>3</v>
      </c>
      <c r="B29" s="117" t="s">
        <v>117</v>
      </c>
      <c r="C29" s="118"/>
      <c r="D29" s="8"/>
      <c r="E29" s="8"/>
      <c r="F29" s="34">
        <f>((F26/220)+((F26/220)*1.5))*D29*E29</f>
        <v>0</v>
      </c>
      <c r="G29" s="70"/>
      <c r="H29" s="2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</row>
    <row r="30" spans="1:29" ht="22.5" customHeight="1" x14ac:dyDescent="0.25">
      <c r="A30" s="14" t="s">
        <v>7</v>
      </c>
      <c r="B30" s="2" t="s">
        <v>119</v>
      </c>
      <c r="C30" s="49"/>
      <c r="D30" s="8"/>
      <c r="E30" s="8"/>
      <c r="F30" s="34">
        <f>((F26/220)+((F26/220)*1.5))*D30*E30</f>
        <v>0</v>
      </c>
      <c r="G30" s="70"/>
      <c r="H30" s="2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</row>
    <row r="31" spans="1:29" ht="27" customHeight="1" x14ac:dyDescent="0.25">
      <c r="A31" s="14" t="s">
        <v>8</v>
      </c>
      <c r="B31" s="2" t="s">
        <v>118</v>
      </c>
      <c r="C31" s="49"/>
      <c r="D31" s="8">
        <v>0</v>
      </c>
      <c r="E31" s="8">
        <v>0</v>
      </c>
      <c r="F31" s="34">
        <f>((F26/220)+((F26/220)*1.5))*D31*E31</f>
        <v>0</v>
      </c>
      <c r="G31" s="70"/>
      <c r="H31" s="2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</row>
    <row r="32" spans="1:29" ht="15.75" thickBot="1" x14ac:dyDescent="0.3">
      <c r="A32" s="210" t="s">
        <v>19</v>
      </c>
      <c r="B32" s="211"/>
      <c r="C32" s="211"/>
      <c r="D32" s="211"/>
      <c r="E32" s="105"/>
      <c r="F32" s="35">
        <f>SUM(F26:F31)</f>
        <v>1814.25</v>
      </c>
      <c r="G32" s="70"/>
      <c r="H32" s="2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</row>
    <row r="33" spans="1:29" ht="15.75" thickBot="1" x14ac:dyDescent="0.3">
      <c r="A33" s="70"/>
      <c r="B33" s="1"/>
      <c r="C33" s="1"/>
      <c r="D33" s="1"/>
      <c r="E33" s="1"/>
      <c r="F33" s="1"/>
      <c r="G33" s="70"/>
      <c r="H33" s="2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</row>
    <row r="34" spans="1:29" x14ac:dyDescent="0.25">
      <c r="A34" s="221" t="s">
        <v>27</v>
      </c>
      <c r="B34" s="222"/>
      <c r="C34" s="222"/>
      <c r="D34" s="222"/>
      <c r="E34" s="222"/>
      <c r="F34" s="223"/>
      <c r="G34" s="70"/>
      <c r="H34" s="2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</row>
    <row r="35" spans="1:29" x14ac:dyDescent="0.25">
      <c r="A35" s="55" t="s">
        <v>28</v>
      </c>
      <c r="B35" s="224" t="s">
        <v>29</v>
      </c>
      <c r="C35" s="213"/>
      <c r="D35" s="225"/>
      <c r="E35" s="65" t="s">
        <v>56</v>
      </c>
      <c r="F35" s="22" t="s">
        <v>6</v>
      </c>
      <c r="G35" s="70"/>
      <c r="H35" s="2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</row>
    <row r="36" spans="1:29" x14ac:dyDescent="0.25">
      <c r="A36" s="14" t="s">
        <v>0</v>
      </c>
      <c r="B36" s="218" t="s">
        <v>30</v>
      </c>
      <c r="C36" s="219"/>
      <c r="D36" s="220"/>
      <c r="E36" s="5">
        <v>8.3299999999999999E-2</v>
      </c>
      <c r="F36" s="34">
        <f>E36*F32</f>
        <v>151.127025</v>
      </c>
      <c r="G36" s="70"/>
      <c r="H36" s="2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</row>
    <row r="37" spans="1:29" x14ac:dyDescent="0.25">
      <c r="A37" s="14" t="s">
        <v>1</v>
      </c>
      <c r="B37" s="218" t="s">
        <v>31</v>
      </c>
      <c r="C37" s="219"/>
      <c r="D37" s="220"/>
      <c r="E37" s="4">
        <v>0.121</v>
      </c>
      <c r="F37" s="34">
        <f>E37*F32</f>
        <v>219.52424999999999</v>
      </c>
      <c r="G37" s="70"/>
      <c r="H37" s="2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</row>
    <row r="38" spans="1:29" x14ac:dyDescent="0.25">
      <c r="A38" s="224" t="s">
        <v>74</v>
      </c>
      <c r="B38" s="213"/>
      <c r="C38" s="213"/>
      <c r="D38" s="225"/>
      <c r="E38" s="23">
        <f>SUM(E36:E37)</f>
        <v>0.20429999999999998</v>
      </c>
      <c r="F38" s="47">
        <f>SUM(F36:F37)</f>
        <v>370.651275</v>
      </c>
      <c r="G38" s="70"/>
      <c r="H38" s="2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</row>
    <row r="39" spans="1:29" ht="79.5" customHeight="1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  <c r="G39" s="70"/>
      <c r="H39" s="2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</row>
    <row r="40" spans="1:29" x14ac:dyDescent="0.25">
      <c r="A40" s="212" t="s">
        <v>19</v>
      </c>
      <c r="B40" s="213"/>
      <c r="C40" s="213"/>
      <c r="D40" s="213"/>
      <c r="E40" s="106"/>
      <c r="F40" s="30">
        <f>F39+F38</f>
        <v>370.651275</v>
      </c>
      <c r="G40" s="70"/>
      <c r="H40" s="2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</row>
    <row r="41" spans="1:29" x14ac:dyDescent="0.25">
      <c r="A41" s="74"/>
      <c r="B41" s="75"/>
      <c r="C41" s="75"/>
      <c r="D41" s="75"/>
      <c r="E41" s="76"/>
      <c r="F41" s="77"/>
      <c r="G41" s="76"/>
      <c r="H41" s="83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</row>
    <row r="42" spans="1:29" x14ac:dyDescent="0.25">
      <c r="A42" s="55" t="s">
        <v>32</v>
      </c>
      <c r="B42" s="224" t="s">
        <v>33</v>
      </c>
      <c r="C42" s="213"/>
      <c r="D42" s="225"/>
      <c r="E42" s="65" t="s">
        <v>56</v>
      </c>
      <c r="F42" s="22" t="s">
        <v>6</v>
      </c>
      <c r="G42" s="70"/>
      <c r="H42" s="2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</row>
    <row r="43" spans="1:29" x14ac:dyDescent="0.25">
      <c r="A43" s="14" t="s">
        <v>0</v>
      </c>
      <c r="B43" s="218" t="s">
        <v>14</v>
      </c>
      <c r="C43" s="219"/>
      <c r="D43" s="220"/>
      <c r="E43" s="4">
        <v>0.2</v>
      </c>
      <c r="F43" s="36">
        <f>E43*($F$32+$F$40)</f>
        <v>436.98025500000006</v>
      </c>
      <c r="G43" s="70"/>
      <c r="H43" s="2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</row>
    <row r="44" spans="1:29" x14ac:dyDescent="0.25">
      <c r="A44" s="69" t="s">
        <v>1</v>
      </c>
      <c r="B44" s="218" t="s">
        <v>16</v>
      </c>
      <c r="C44" s="219"/>
      <c r="D44" s="220"/>
      <c r="E44" s="4">
        <v>2.5000000000000001E-2</v>
      </c>
      <c r="F44" s="36">
        <f t="shared" ref="F44:F51" si="0">E44*($F$32+$F$40)</f>
        <v>54.622531875000007</v>
      </c>
      <c r="G44" s="70"/>
      <c r="H44" s="2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</row>
    <row r="45" spans="1:29" x14ac:dyDescent="0.25">
      <c r="A45" s="214" t="s">
        <v>2</v>
      </c>
      <c r="B45" s="216" t="s">
        <v>106</v>
      </c>
      <c r="C45" s="15" t="s">
        <v>82</v>
      </c>
      <c r="D45" s="15" t="s">
        <v>83</v>
      </c>
      <c r="E45" s="230">
        <v>0.03</v>
      </c>
      <c r="F45" s="36">
        <f t="shared" si="0"/>
        <v>65.54703825</v>
      </c>
      <c r="G45" s="70"/>
      <c r="H45" s="2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</row>
    <row r="46" spans="1:29" x14ac:dyDescent="0.25">
      <c r="A46" s="215"/>
      <c r="B46" s="217"/>
      <c r="C46" s="113">
        <v>3</v>
      </c>
      <c r="D46" s="113">
        <v>0.5</v>
      </c>
      <c r="E46" s="231"/>
      <c r="F46" s="36">
        <f t="shared" si="0"/>
        <v>0</v>
      </c>
      <c r="G46" s="70"/>
      <c r="H46" s="2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</row>
    <row r="47" spans="1:29" x14ac:dyDescent="0.25">
      <c r="A47" s="51" t="s">
        <v>3</v>
      </c>
      <c r="B47" s="218" t="s">
        <v>59</v>
      </c>
      <c r="C47" s="219"/>
      <c r="D47" s="220"/>
      <c r="E47" s="4">
        <v>1.4999999999999999E-2</v>
      </c>
      <c r="F47" s="36">
        <f t="shared" si="0"/>
        <v>32.773519125</v>
      </c>
      <c r="G47" s="70"/>
      <c r="H47" s="2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</row>
    <row r="48" spans="1:29" x14ac:dyDescent="0.25">
      <c r="A48" s="14" t="s">
        <v>7</v>
      </c>
      <c r="B48" s="218" t="s">
        <v>34</v>
      </c>
      <c r="C48" s="219"/>
      <c r="D48" s="220"/>
      <c r="E48" s="4">
        <v>0.01</v>
      </c>
      <c r="F48" s="36">
        <f t="shared" si="0"/>
        <v>21.849012750000004</v>
      </c>
      <c r="G48" s="70"/>
      <c r="H48" s="2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</row>
    <row r="49" spans="1:29" x14ac:dyDescent="0.25">
      <c r="A49" s="14" t="s">
        <v>8</v>
      </c>
      <c r="B49" s="218" t="s">
        <v>18</v>
      </c>
      <c r="C49" s="219"/>
      <c r="D49" s="220"/>
      <c r="E49" s="4">
        <v>6.0000000000000001E-3</v>
      </c>
      <c r="F49" s="36">
        <f t="shared" si="0"/>
        <v>13.109407650000001</v>
      </c>
      <c r="G49" s="70"/>
      <c r="H49" s="2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</row>
    <row r="50" spans="1:29" x14ac:dyDescent="0.25">
      <c r="A50" s="14" t="s">
        <v>9</v>
      </c>
      <c r="B50" s="218" t="s">
        <v>15</v>
      </c>
      <c r="C50" s="219"/>
      <c r="D50" s="220"/>
      <c r="E50" s="4">
        <v>2E-3</v>
      </c>
      <c r="F50" s="36">
        <f t="shared" si="0"/>
        <v>4.3698025500000002</v>
      </c>
      <c r="G50" s="70"/>
      <c r="H50" s="2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</row>
    <row r="51" spans="1:29" x14ac:dyDescent="0.25">
      <c r="A51" s="14" t="s">
        <v>10</v>
      </c>
      <c r="B51" s="218" t="s">
        <v>17</v>
      </c>
      <c r="C51" s="219"/>
      <c r="D51" s="220"/>
      <c r="E51" s="4">
        <v>0.08</v>
      </c>
      <c r="F51" s="36">
        <f t="shared" si="0"/>
        <v>174.79210200000003</v>
      </c>
      <c r="G51" s="70"/>
      <c r="H51" s="2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</row>
    <row r="52" spans="1:29" x14ac:dyDescent="0.25">
      <c r="A52" s="224" t="s">
        <v>19</v>
      </c>
      <c r="B52" s="213"/>
      <c r="C52" s="213"/>
      <c r="D52" s="225"/>
      <c r="E52" s="23">
        <f>SUM(E43:E51)</f>
        <v>0.36800000000000005</v>
      </c>
      <c r="F52" s="30">
        <f>SUM(F43:F51)</f>
        <v>804.04366920000007</v>
      </c>
      <c r="G52" s="70"/>
      <c r="H52" s="2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</row>
    <row r="53" spans="1:29" x14ac:dyDescent="0.25">
      <c r="A53" s="74"/>
      <c r="B53" s="75"/>
      <c r="C53" s="75"/>
      <c r="D53" s="75"/>
      <c r="E53" s="76"/>
      <c r="F53" s="77"/>
      <c r="G53" s="76"/>
      <c r="H53" s="83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</row>
    <row r="54" spans="1:29" ht="30" x14ac:dyDescent="0.25">
      <c r="A54" s="55" t="s">
        <v>35</v>
      </c>
      <c r="B54" s="224" t="s">
        <v>11</v>
      </c>
      <c r="C54" s="225"/>
      <c r="D54" s="63" t="s">
        <v>101</v>
      </c>
      <c r="E54" s="65" t="s">
        <v>102</v>
      </c>
      <c r="F54" s="24" t="s">
        <v>6</v>
      </c>
      <c r="G54" s="70"/>
      <c r="H54" s="2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</row>
    <row r="55" spans="1:29" x14ac:dyDescent="0.25">
      <c r="A55" s="14" t="s">
        <v>0</v>
      </c>
      <c r="B55" s="235" t="s">
        <v>109</v>
      </c>
      <c r="C55" s="237"/>
      <c r="D55" s="154">
        <v>21</v>
      </c>
      <c r="E55" s="158">
        <v>4.75</v>
      </c>
      <c r="F55" s="159">
        <f>(D55*E55*2)-(0.06*F26)</f>
        <v>90.64500000000001</v>
      </c>
      <c r="G55" s="78"/>
      <c r="H55" s="2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</row>
    <row r="56" spans="1:29" x14ac:dyDescent="0.25">
      <c r="A56" s="12" t="s">
        <v>1</v>
      </c>
      <c r="B56" s="238" t="s">
        <v>97</v>
      </c>
      <c r="C56" s="239"/>
      <c r="D56" s="160">
        <v>21</v>
      </c>
      <c r="E56" s="158">
        <v>0</v>
      </c>
      <c r="F56" s="165">
        <v>357</v>
      </c>
      <c r="G56" s="70"/>
      <c r="H56" s="2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0"/>
      <c r="AB56" s="70"/>
      <c r="AC56" s="70"/>
    </row>
    <row r="57" spans="1:29" x14ac:dyDescent="0.25">
      <c r="A57" s="14" t="s">
        <v>2</v>
      </c>
      <c r="B57" s="235" t="s">
        <v>36</v>
      </c>
      <c r="C57" s="236"/>
      <c r="D57" s="236"/>
      <c r="E57" s="237"/>
      <c r="F57" s="162">
        <v>444.6</v>
      </c>
      <c r="G57" s="70"/>
      <c r="H57" s="2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0"/>
    </row>
    <row r="58" spans="1:29" x14ac:dyDescent="0.25">
      <c r="A58" s="14" t="s">
        <v>3</v>
      </c>
      <c r="B58" s="235" t="s">
        <v>60</v>
      </c>
      <c r="C58" s="236"/>
      <c r="D58" s="236"/>
      <c r="E58" s="237"/>
      <c r="F58" s="162">
        <v>0</v>
      </c>
      <c r="G58" s="70"/>
      <c r="H58" s="2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0"/>
    </row>
    <row r="59" spans="1:29" x14ac:dyDescent="0.25">
      <c r="A59" s="14" t="s">
        <v>7</v>
      </c>
      <c r="B59" s="235" t="s">
        <v>61</v>
      </c>
      <c r="C59" s="236"/>
      <c r="D59" s="236"/>
      <c r="E59" s="237"/>
      <c r="F59" s="162"/>
      <c r="G59" s="70"/>
      <c r="H59" s="2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0"/>
    </row>
    <row r="60" spans="1:29" x14ac:dyDescent="0.25">
      <c r="A60" s="14" t="s">
        <v>8</v>
      </c>
      <c r="B60" s="235" t="s">
        <v>121</v>
      </c>
      <c r="C60" s="236"/>
      <c r="D60" s="236"/>
      <c r="E60" s="237"/>
      <c r="F60" s="164"/>
      <c r="G60" s="70"/>
      <c r="H60" s="2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</row>
    <row r="61" spans="1:29" x14ac:dyDescent="0.25">
      <c r="A61" s="44" t="s">
        <v>9</v>
      </c>
      <c r="B61" s="134" t="s">
        <v>153</v>
      </c>
      <c r="C61" s="132"/>
      <c r="D61" s="132"/>
      <c r="E61" s="136"/>
      <c r="F61" s="303">
        <v>30.5</v>
      </c>
      <c r="G61" s="70"/>
      <c r="H61" s="2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</row>
    <row r="62" spans="1:29" x14ac:dyDescent="0.25">
      <c r="A62" s="212" t="s">
        <v>19</v>
      </c>
      <c r="B62" s="213"/>
      <c r="C62" s="213"/>
      <c r="D62" s="213"/>
      <c r="E62" s="106"/>
      <c r="F62" s="30">
        <f>SUM(F55:F61)</f>
        <v>922.745</v>
      </c>
      <c r="G62" s="70"/>
      <c r="H62" s="2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  <c r="AA62" s="70"/>
      <c r="AB62" s="70"/>
      <c r="AC62" s="70"/>
    </row>
    <row r="63" spans="1:29" x14ac:dyDescent="0.25">
      <c r="A63" s="74"/>
      <c r="B63" s="75"/>
      <c r="C63" s="75"/>
      <c r="D63" s="75"/>
      <c r="E63" s="76"/>
      <c r="F63" s="77"/>
      <c r="G63" s="76"/>
      <c r="H63" s="83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  <c r="AB63" s="76"/>
      <c r="AC63" s="76"/>
    </row>
    <row r="64" spans="1:29" x14ac:dyDescent="0.25">
      <c r="A64" s="66">
        <v>2</v>
      </c>
      <c r="B64" s="224" t="s">
        <v>62</v>
      </c>
      <c r="C64" s="213"/>
      <c r="D64" s="213"/>
      <c r="E64" s="225"/>
      <c r="F64" s="22" t="s">
        <v>6</v>
      </c>
      <c r="G64" s="70"/>
      <c r="H64" s="2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  <c r="AC64" s="70"/>
    </row>
    <row r="65" spans="1:29" x14ac:dyDescent="0.25">
      <c r="A65" s="13" t="s">
        <v>28</v>
      </c>
      <c r="B65" s="228" t="s">
        <v>29</v>
      </c>
      <c r="C65" s="229"/>
      <c r="D65" s="229"/>
      <c r="E65" s="229"/>
      <c r="F65" s="37">
        <f>F40</f>
        <v>370.651275</v>
      </c>
      <c r="G65" s="70"/>
      <c r="H65" s="2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</row>
    <row r="66" spans="1:29" x14ac:dyDescent="0.25">
      <c r="A66" s="13" t="s">
        <v>32</v>
      </c>
      <c r="B66" s="218" t="s">
        <v>33</v>
      </c>
      <c r="C66" s="219"/>
      <c r="D66" s="219"/>
      <c r="E66" s="219"/>
      <c r="F66" s="37">
        <f>F52</f>
        <v>804.04366920000007</v>
      </c>
      <c r="G66" s="70"/>
      <c r="H66" s="2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  <c r="AC66" s="70"/>
    </row>
    <row r="67" spans="1:29" x14ac:dyDescent="0.25">
      <c r="A67" s="13" t="s">
        <v>35</v>
      </c>
      <c r="B67" s="218" t="s">
        <v>11</v>
      </c>
      <c r="C67" s="219"/>
      <c r="D67" s="219"/>
      <c r="E67" s="219"/>
      <c r="F67" s="37">
        <f>F62</f>
        <v>922.745</v>
      </c>
      <c r="G67" s="70"/>
      <c r="H67" s="2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/>
    </row>
    <row r="68" spans="1:29" ht="15.75" thickBot="1" x14ac:dyDescent="0.3">
      <c r="A68" s="210" t="s">
        <v>19</v>
      </c>
      <c r="B68" s="211"/>
      <c r="C68" s="211"/>
      <c r="D68" s="211"/>
      <c r="E68" s="104"/>
      <c r="F68" s="33">
        <f>SUM(F65:F67)</f>
        <v>2097.4399441999999</v>
      </c>
      <c r="G68" s="70"/>
      <c r="H68" s="2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70"/>
      <c r="AC68" s="70"/>
    </row>
    <row r="69" spans="1:29" ht="15.75" thickBot="1" x14ac:dyDescent="0.3">
      <c r="A69" s="70"/>
      <c r="B69" s="70"/>
      <c r="C69" s="70"/>
      <c r="D69" s="70"/>
      <c r="E69" s="70"/>
      <c r="F69" s="70"/>
      <c r="G69" s="70"/>
      <c r="H69" s="2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0"/>
    </row>
    <row r="70" spans="1:29" x14ac:dyDescent="0.25">
      <c r="A70" s="227" t="s">
        <v>43</v>
      </c>
      <c r="B70" s="222"/>
      <c r="C70" s="222"/>
      <c r="D70" s="222"/>
      <c r="E70" s="222"/>
      <c r="F70" s="223"/>
      <c r="G70" s="70"/>
      <c r="H70" s="2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</row>
    <row r="71" spans="1:29" x14ac:dyDescent="0.25">
      <c r="A71" s="65">
        <v>3</v>
      </c>
      <c r="B71" s="224" t="s">
        <v>21</v>
      </c>
      <c r="C71" s="213"/>
      <c r="D71" s="225"/>
      <c r="E71" s="65" t="s">
        <v>56</v>
      </c>
      <c r="F71" s="22" t="s">
        <v>6</v>
      </c>
      <c r="G71" s="70"/>
      <c r="H71" s="2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  <c r="AB71" s="70"/>
      <c r="AC71" s="70"/>
    </row>
    <row r="72" spans="1:29" ht="43.5" customHeight="1" x14ac:dyDescent="0.25">
      <c r="A72" s="15" t="s">
        <v>0</v>
      </c>
      <c r="B72" s="49" t="s">
        <v>37</v>
      </c>
      <c r="C72" s="49"/>
      <c r="D72" s="49"/>
      <c r="E72" s="4">
        <v>4.1999999999999997E-3</v>
      </c>
      <c r="F72" s="34">
        <f>E72*$F$32</f>
        <v>7.6198499999999996</v>
      </c>
      <c r="G72" s="70"/>
      <c r="H72" s="2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  <c r="AB72" s="70"/>
      <c r="AC72" s="70"/>
    </row>
    <row r="73" spans="1:29" x14ac:dyDescent="0.25">
      <c r="A73" s="52" t="s">
        <v>1</v>
      </c>
      <c r="B73" s="218" t="s">
        <v>38</v>
      </c>
      <c r="C73" s="219"/>
      <c r="D73" s="219"/>
      <c r="E73" s="54">
        <f>E51*E72</f>
        <v>3.3599999999999998E-4</v>
      </c>
      <c r="F73" s="34">
        <f t="shared" ref="F73:F77" si="1">E73*$F$32</f>
        <v>0.60958800000000002</v>
      </c>
      <c r="G73" s="70"/>
      <c r="H73" s="2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  <c r="AB73" s="70"/>
      <c r="AC73" s="70"/>
    </row>
    <row r="74" spans="1:29" x14ac:dyDescent="0.25">
      <c r="A74" s="15" t="s">
        <v>2</v>
      </c>
      <c r="B74" s="218" t="s">
        <v>41</v>
      </c>
      <c r="C74" s="219"/>
      <c r="D74" s="219"/>
      <c r="E74" s="4">
        <v>3.44E-2</v>
      </c>
      <c r="F74" s="34">
        <f t="shared" si="1"/>
        <v>62.410200000000003</v>
      </c>
      <c r="G74" s="70"/>
      <c r="H74" s="2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0"/>
      <c r="AC74" s="70"/>
    </row>
    <row r="75" spans="1:29" x14ac:dyDescent="0.25">
      <c r="A75" s="52" t="s">
        <v>3</v>
      </c>
      <c r="B75" s="218" t="s">
        <v>42</v>
      </c>
      <c r="C75" s="219"/>
      <c r="D75" s="219"/>
      <c r="E75" s="54">
        <v>1.9400000000000001E-2</v>
      </c>
      <c r="F75" s="34">
        <f t="shared" si="1"/>
        <v>35.196449999999999</v>
      </c>
      <c r="G75" s="70"/>
      <c r="H75" s="2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</row>
    <row r="76" spans="1:29" x14ac:dyDescent="0.25">
      <c r="A76" s="15" t="s">
        <v>7</v>
      </c>
      <c r="B76" s="218" t="s">
        <v>39</v>
      </c>
      <c r="C76" s="219"/>
      <c r="D76" s="219"/>
      <c r="E76" s="4">
        <f>E52*E75</f>
        <v>7.1392000000000009E-3</v>
      </c>
      <c r="F76" s="34">
        <f t="shared" si="1"/>
        <v>12.952293600000001</v>
      </c>
      <c r="G76" s="70"/>
      <c r="H76" s="2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  <c r="AB76" s="70"/>
      <c r="AC76" s="70"/>
    </row>
    <row r="77" spans="1:29" x14ac:dyDescent="0.25">
      <c r="A77" s="15" t="s">
        <v>8</v>
      </c>
      <c r="B77" s="218" t="s">
        <v>40</v>
      </c>
      <c r="C77" s="219"/>
      <c r="D77" s="219"/>
      <c r="E77" s="4">
        <v>6.2E-4</v>
      </c>
      <c r="F77" s="34">
        <f t="shared" si="1"/>
        <v>1.124835</v>
      </c>
      <c r="G77" s="70"/>
      <c r="H77" s="2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</row>
    <row r="78" spans="1:29" ht="15.75" thickBot="1" x14ac:dyDescent="0.3">
      <c r="A78" s="226" t="s">
        <v>19</v>
      </c>
      <c r="B78" s="211"/>
      <c r="C78" s="211"/>
      <c r="D78" s="211"/>
      <c r="E78" s="50">
        <f>SUM(E72:E77)</f>
        <v>6.6095199999999993E-2</v>
      </c>
      <c r="F78" s="35">
        <f>SUM(F72:F77)</f>
        <v>119.91321660000001</v>
      </c>
      <c r="G78" s="70"/>
      <c r="H78" s="2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  <c r="AC78" s="70"/>
    </row>
    <row r="79" spans="1:29" ht="15.75" thickBot="1" x14ac:dyDescent="0.3">
      <c r="A79" s="3"/>
      <c r="B79" s="7"/>
      <c r="C79" s="7"/>
      <c r="D79" s="7"/>
      <c r="E79" s="9"/>
      <c r="F79" s="10"/>
      <c r="G79" s="70"/>
      <c r="H79" s="2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  <c r="AB79" s="70"/>
      <c r="AC79" s="70"/>
    </row>
    <row r="80" spans="1:29" x14ac:dyDescent="0.25">
      <c r="A80" s="221" t="s">
        <v>150</v>
      </c>
      <c r="B80" s="222"/>
      <c r="C80" s="222"/>
      <c r="D80" s="222"/>
      <c r="E80" s="222"/>
      <c r="F80" s="223"/>
      <c r="G80" s="70"/>
      <c r="H80" s="2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70"/>
    </row>
    <row r="81" spans="1:29" x14ac:dyDescent="0.25">
      <c r="A81" s="66" t="s">
        <v>13</v>
      </c>
      <c r="B81" s="224" t="s">
        <v>151</v>
      </c>
      <c r="C81" s="213"/>
      <c r="D81" s="225"/>
      <c r="E81" s="65" t="s">
        <v>56</v>
      </c>
      <c r="F81" s="24" t="s">
        <v>6</v>
      </c>
      <c r="G81" s="70"/>
      <c r="H81" s="2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</row>
    <row r="82" spans="1:29" x14ac:dyDescent="0.25">
      <c r="A82" s="44" t="s">
        <v>0</v>
      </c>
      <c r="B82" s="218" t="s">
        <v>149</v>
      </c>
      <c r="C82" s="219"/>
      <c r="D82" s="219"/>
      <c r="E82" s="4">
        <v>8.3299999999999999E-2</v>
      </c>
      <c r="F82" s="48">
        <f>E82*$F$32</f>
        <v>151.127025</v>
      </c>
      <c r="G82" s="114"/>
      <c r="H82" s="114"/>
      <c r="I82" s="114"/>
      <c r="J82" s="114"/>
      <c r="K82" s="114"/>
      <c r="L82" s="114"/>
      <c r="M82" s="114"/>
      <c r="N82" s="114"/>
      <c r="O82" s="114"/>
      <c r="P82" s="114"/>
      <c r="Q82" s="114"/>
      <c r="R82" s="114"/>
      <c r="S82" s="114"/>
      <c r="T82" s="114"/>
      <c r="U82" s="114"/>
      <c r="V82" s="114"/>
      <c r="W82" s="114"/>
      <c r="X82" s="114"/>
      <c r="Y82" s="114"/>
      <c r="Z82" s="114"/>
      <c r="AA82" s="114"/>
      <c r="AB82" s="114"/>
      <c r="AC82" s="114"/>
    </row>
    <row r="83" spans="1:29" x14ac:dyDescent="0.25">
      <c r="A83" s="44" t="s">
        <v>1</v>
      </c>
      <c r="B83" s="218" t="s">
        <v>46</v>
      </c>
      <c r="C83" s="219"/>
      <c r="D83" s="219"/>
      <c r="E83" s="4">
        <v>2.8E-3</v>
      </c>
      <c r="F83" s="48">
        <f t="shared" ref="F83:F86" si="2">E83*$F$32</f>
        <v>5.0799000000000003</v>
      </c>
      <c r="G83" s="143"/>
      <c r="H83" s="144"/>
      <c r="I83" s="144"/>
      <c r="J83" s="144"/>
      <c r="K83" s="144"/>
      <c r="L83" s="144"/>
      <c r="M83" s="144"/>
      <c r="N83" s="144"/>
      <c r="O83" s="144"/>
      <c r="P83" s="144"/>
      <c r="Q83" s="144"/>
      <c r="R83" s="144"/>
      <c r="S83" s="144"/>
      <c r="T83" s="144"/>
      <c r="U83" s="144"/>
      <c r="V83" s="144"/>
      <c r="W83" s="144"/>
      <c r="X83" s="144"/>
      <c r="Y83" s="144"/>
      <c r="Z83" s="144"/>
      <c r="AA83" s="144"/>
      <c r="AB83" s="144"/>
      <c r="AC83" s="144"/>
    </row>
    <row r="84" spans="1:29" ht="72.75" customHeight="1" x14ac:dyDescent="0.25">
      <c r="A84" s="44" t="s">
        <v>2</v>
      </c>
      <c r="B84" s="62" t="s">
        <v>78</v>
      </c>
      <c r="C84" s="132"/>
      <c r="D84" s="132"/>
      <c r="E84" s="4">
        <v>2.0000000000000001E-4</v>
      </c>
      <c r="F84" s="48">
        <f t="shared" si="2"/>
        <v>0.36285000000000001</v>
      </c>
      <c r="G84" s="143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/>
      <c r="U84" s="144"/>
      <c r="V84" s="144"/>
      <c r="W84" s="144"/>
      <c r="X84" s="144"/>
      <c r="Y84" s="144"/>
      <c r="Z84" s="144"/>
      <c r="AA84" s="144"/>
      <c r="AB84" s="144"/>
      <c r="AC84" s="144"/>
    </row>
    <row r="85" spans="1:29" x14ac:dyDescent="0.25">
      <c r="A85" s="44" t="s">
        <v>3</v>
      </c>
      <c r="B85" s="218" t="s">
        <v>47</v>
      </c>
      <c r="C85" s="219"/>
      <c r="D85" s="132"/>
      <c r="E85" s="4">
        <v>6.9999999999999999E-4</v>
      </c>
      <c r="F85" s="48">
        <f t="shared" si="2"/>
        <v>1.2699750000000001</v>
      </c>
      <c r="G85" s="143"/>
      <c r="H85" s="144"/>
      <c r="I85" s="144"/>
      <c r="J85" s="144"/>
      <c r="K85" s="144"/>
      <c r="L85" s="144"/>
      <c r="M85" s="144"/>
      <c r="N85" s="144"/>
      <c r="O85" s="144"/>
      <c r="P85" s="144"/>
      <c r="Q85" s="144"/>
      <c r="R85" s="144"/>
      <c r="S85" s="144"/>
      <c r="T85" s="144"/>
      <c r="U85" s="144"/>
      <c r="V85" s="144"/>
      <c r="W85" s="144"/>
      <c r="X85" s="144"/>
      <c r="Y85" s="144"/>
      <c r="Z85" s="144"/>
      <c r="AA85" s="144"/>
      <c r="AB85" s="144"/>
      <c r="AC85" s="144"/>
    </row>
    <row r="86" spans="1:29" x14ac:dyDescent="0.25">
      <c r="A86" s="44" t="s">
        <v>7</v>
      </c>
      <c r="B86" s="218" t="s">
        <v>49</v>
      </c>
      <c r="C86" s="219"/>
      <c r="D86" s="132"/>
      <c r="E86" s="4">
        <v>2.8999999999999998E-3</v>
      </c>
      <c r="F86" s="48">
        <f t="shared" si="2"/>
        <v>5.2613249999999994</v>
      </c>
      <c r="G86" s="130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  <c r="Z86" s="131"/>
      <c r="AA86" s="131"/>
      <c r="AB86" s="131"/>
      <c r="AC86" s="131"/>
    </row>
    <row r="87" spans="1:29" x14ac:dyDescent="0.25">
      <c r="A87" s="14" t="s">
        <v>8</v>
      </c>
      <c r="B87" s="218" t="s">
        <v>48</v>
      </c>
      <c r="C87" s="219"/>
      <c r="D87" s="219"/>
      <c r="E87" s="4">
        <v>0</v>
      </c>
      <c r="F87" s="48">
        <v>0</v>
      </c>
      <c r="G87" s="143"/>
      <c r="H87" s="144"/>
      <c r="I87" s="144"/>
      <c r="J87" s="144"/>
      <c r="K87" s="144"/>
      <c r="L87" s="144"/>
      <c r="M87" s="144"/>
      <c r="N87" s="144"/>
      <c r="O87" s="144"/>
      <c r="P87" s="144"/>
      <c r="Q87" s="144"/>
      <c r="R87" s="144"/>
      <c r="S87" s="144"/>
      <c r="T87" s="144"/>
      <c r="U87" s="144"/>
      <c r="V87" s="144"/>
      <c r="W87" s="144"/>
      <c r="X87" s="144"/>
      <c r="Y87" s="144"/>
      <c r="Z87" s="144"/>
      <c r="AA87" s="144"/>
      <c r="AB87" s="144"/>
      <c r="AC87" s="144"/>
    </row>
    <row r="88" spans="1:29" x14ac:dyDescent="0.25">
      <c r="A88" s="212" t="s">
        <v>19</v>
      </c>
      <c r="B88" s="213"/>
      <c r="C88" s="213"/>
      <c r="D88" s="213"/>
      <c r="E88" s="133">
        <f>SUM(E82:E87)</f>
        <v>8.9900000000000008E-2</v>
      </c>
      <c r="F88" s="53">
        <f>SUM(F82:F87)</f>
        <v>163.10107500000001</v>
      </c>
      <c r="G88" s="70"/>
      <c r="H88" s="20"/>
      <c r="I88" s="70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70"/>
      <c r="AA88" s="70"/>
      <c r="AB88" s="70"/>
      <c r="AC88" s="70"/>
    </row>
    <row r="89" spans="1:29" x14ac:dyDescent="0.25">
      <c r="A89" s="74"/>
      <c r="B89" s="75"/>
      <c r="C89" s="75"/>
      <c r="D89" s="75"/>
      <c r="E89" s="76"/>
      <c r="F89" s="77"/>
      <c r="G89" s="76"/>
      <c r="H89" s="83"/>
      <c r="I89" s="76"/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6"/>
      <c r="V89" s="76"/>
      <c r="W89" s="76"/>
      <c r="X89" s="76"/>
      <c r="Y89" s="76"/>
      <c r="Z89" s="76"/>
      <c r="AA89" s="76"/>
      <c r="AB89" s="76"/>
      <c r="AC89" s="76"/>
    </row>
    <row r="90" spans="1:29" x14ac:dyDescent="0.25">
      <c r="A90" s="66" t="s">
        <v>20</v>
      </c>
      <c r="B90" s="224" t="s">
        <v>50</v>
      </c>
      <c r="C90" s="213"/>
      <c r="D90" s="225"/>
      <c r="E90" s="65" t="s">
        <v>56</v>
      </c>
      <c r="F90" s="24" t="s">
        <v>6</v>
      </c>
      <c r="G90" s="70"/>
      <c r="H90" s="2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70"/>
      <c r="T90" s="70"/>
      <c r="U90" s="70"/>
      <c r="V90" s="70"/>
      <c r="W90" s="70"/>
      <c r="X90" s="70"/>
      <c r="Y90" s="70"/>
      <c r="Z90" s="70"/>
      <c r="AA90" s="70"/>
      <c r="AB90" s="70"/>
      <c r="AC90" s="70"/>
    </row>
    <row r="91" spans="1:29" x14ac:dyDescent="0.25">
      <c r="A91" s="44" t="s">
        <v>0</v>
      </c>
      <c r="B91" s="218" t="s">
        <v>51</v>
      </c>
      <c r="C91" s="219"/>
      <c r="D91" s="219"/>
      <c r="E91" s="4">
        <v>0</v>
      </c>
      <c r="F91" s="48">
        <f>E91*F32</f>
        <v>0</v>
      </c>
      <c r="G91" s="70"/>
      <c r="H91" s="20"/>
      <c r="I91" s="70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  <c r="W91" s="70"/>
      <c r="X91" s="70"/>
      <c r="Y91" s="70"/>
      <c r="Z91" s="70"/>
      <c r="AA91" s="70"/>
      <c r="AB91" s="70"/>
      <c r="AC91" s="70"/>
    </row>
    <row r="92" spans="1:29" x14ac:dyDescent="0.25">
      <c r="A92" s="212" t="s">
        <v>19</v>
      </c>
      <c r="B92" s="213"/>
      <c r="C92" s="213"/>
      <c r="D92" s="213"/>
      <c r="E92" s="106"/>
      <c r="F92" s="30">
        <f>SUM(F91)</f>
        <v>0</v>
      </c>
      <c r="G92" s="70"/>
      <c r="H92" s="20"/>
      <c r="I92" s="70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  <c r="AB92" s="70"/>
      <c r="AC92" s="70"/>
    </row>
    <row r="93" spans="1:29" x14ac:dyDescent="0.25">
      <c r="A93" s="74"/>
      <c r="B93" s="75"/>
      <c r="C93" s="75"/>
      <c r="D93" s="75"/>
      <c r="E93" s="76"/>
      <c r="F93" s="77"/>
      <c r="G93" s="76"/>
      <c r="H93" s="83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  <c r="Y93" s="76"/>
      <c r="Z93" s="76"/>
      <c r="AA93" s="76"/>
      <c r="AB93" s="76"/>
      <c r="AC93" s="76"/>
    </row>
    <row r="94" spans="1:29" x14ac:dyDescent="0.25">
      <c r="A94" s="66">
        <v>4</v>
      </c>
      <c r="B94" s="224" t="s">
        <v>63</v>
      </c>
      <c r="C94" s="213"/>
      <c r="D94" s="213"/>
      <c r="E94" s="225"/>
      <c r="F94" s="22" t="s">
        <v>6</v>
      </c>
      <c r="G94" s="70"/>
      <c r="H94" s="2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</row>
    <row r="95" spans="1:29" x14ac:dyDescent="0.25">
      <c r="A95" s="13" t="s">
        <v>13</v>
      </c>
      <c r="B95" s="228" t="s">
        <v>45</v>
      </c>
      <c r="C95" s="229"/>
      <c r="D95" s="229"/>
      <c r="E95" s="232"/>
      <c r="F95" s="32">
        <f>F88</f>
        <v>163.10107500000001</v>
      </c>
      <c r="G95" s="70"/>
      <c r="H95" s="20"/>
      <c r="I95" s="70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  <c r="U95" s="70"/>
      <c r="V95" s="70"/>
      <c r="W95" s="70"/>
      <c r="X95" s="70"/>
      <c r="Y95" s="70"/>
      <c r="Z95" s="70"/>
      <c r="AA95" s="70"/>
      <c r="AB95" s="70"/>
      <c r="AC95" s="70"/>
    </row>
    <row r="96" spans="1:29" x14ac:dyDescent="0.25">
      <c r="A96" s="13" t="s">
        <v>20</v>
      </c>
      <c r="B96" s="228" t="s">
        <v>50</v>
      </c>
      <c r="C96" s="229"/>
      <c r="D96" s="229"/>
      <c r="E96" s="229"/>
      <c r="F96" s="32">
        <f>F92</f>
        <v>0</v>
      </c>
      <c r="G96" s="70"/>
      <c r="H96" s="2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70"/>
      <c r="AA96" s="70"/>
      <c r="AB96" s="70"/>
      <c r="AC96" s="70"/>
    </row>
    <row r="97" spans="1:29" ht="15.75" thickBot="1" x14ac:dyDescent="0.3">
      <c r="A97" s="210" t="s">
        <v>19</v>
      </c>
      <c r="B97" s="211"/>
      <c r="C97" s="211"/>
      <c r="D97" s="211"/>
      <c r="E97" s="104"/>
      <c r="F97" s="38">
        <f>SUM(F95:F96)</f>
        <v>163.10107500000001</v>
      </c>
      <c r="G97" s="70"/>
      <c r="H97" s="2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0"/>
      <c r="AB97" s="70"/>
      <c r="AC97" s="70"/>
    </row>
    <row r="98" spans="1:29" ht="15.75" thickBot="1" x14ac:dyDescent="0.3">
      <c r="A98" s="84"/>
      <c r="B98" s="84"/>
      <c r="C98" s="84"/>
      <c r="D98" s="84"/>
      <c r="E98" s="87"/>
      <c r="F98" s="87"/>
      <c r="G98" s="70"/>
      <c r="H98" s="20"/>
      <c r="I98" s="70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0"/>
      <c r="AB98" s="70"/>
      <c r="AC98" s="70"/>
    </row>
    <row r="99" spans="1:29" x14ac:dyDescent="0.25">
      <c r="A99" s="221" t="s">
        <v>52</v>
      </c>
      <c r="B99" s="233"/>
      <c r="C99" s="233"/>
      <c r="D99" s="233"/>
      <c r="E99" s="233"/>
      <c r="F99" s="223"/>
      <c r="G99" s="70"/>
      <c r="H99" s="2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  <c r="AC99" s="70"/>
    </row>
    <row r="100" spans="1:29" x14ac:dyDescent="0.25">
      <c r="A100" s="55">
        <v>5</v>
      </c>
      <c r="B100" s="224" t="s">
        <v>103</v>
      </c>
      <c r="C100" s="213"/>
      <c r="D100" s="213"/>
      <c r="E100" s="225"/>
      <c r="F100" s="22" t="s">
        <v>6</v>
      </c>
      <c r="G100" s="70"/>
      <c r="H100" s="20"/>
      <c r="I100" s="70"/>
      <c r="J100" s="70"/>
      <c r="K100" s="70"/>
      <c r="L100" s="70"/>
      <c r="M100" s="70"/>
      <c r="N100" s="70"/>
      <c r="O100" s="70"/>
      <c r="P100" s="70"/>
      <c r="Q100" s="70"/>
      <c r="R100" s="70"/>
      <c r="S100" s="70"/>
      <c r="T100" s="70"/>
      <c r="U100" s="70"/>
      <c r="V100" s="70"/>
      <c r="W100" s="70"/>
      <c r="X100" s="70"/>
      <c r="Y100" s="70"/>
      <c r="Z100" s="70"/>
      <c r="AA100" s="70"/>
      <c r="AB100" s="70"/>
      <c r="AC100" s="70"/>
    </row>
    <row r="101" spans="1:29" x14ac:dyDescent="0.25">
      <c r="A101" s="14" t="s">
        <v>0</v>
      </c>
      <c r="B101" s="218" t="s">
        <v>12</v>
      </c>
      <c r="C101" s="219"/>
      <c r="D101" s="219"/>
      <c r="E101" s="220"/>
      <c r="F101" s="37">
        <v>43.02</v>
      </c>
      <c r="G101" s="70"/>
      <c r="H101" s="20"/>
      <c r="I101" s="70"/>
      <c r="J101" s="70"/>
      <c r="K101" s="70"/>
      <c r="L101" s="70"/>
      <c r="M101" s="70"/>
      <c r="N101" s="70"/>
      <c r="O101" s="70"/>
      <c r="P101" s="70"/>
      <c r="Q101" s="70"/>
      <c r="R101" s="70"/>
      <c r="S101" s="70"/>
      <c r="T101" s="70"/>
      <c r="U101" s="70"/>
      <c r="V101" s="70"/>
      <c r="W101" s="70"/>
      <c r="X101" s="70"/>
      <c r="Y101" s="70"/>
      <c r="Z101" s="70"/>
      <c r="AA101" s="70"/>
      <c r="AB101" s="70"/>
      <c r="AC101" s="70"/>
    </row>
    <row r="102" spans="1:29" x14ac:dyDescent="0.25">
      <c r="A102" s="14" t="s">
        <v>2</v>
      </c>
      <c r="B102" s="218" t="s">
        <v>114</v>
      </c>
      <c r="C102" s="219"/>
      <c r="D102" s="219"/>
      <c r="E102" s="220"/>
      <c r="F102" s="37"/>
      <c r="G102" s="70"/>
      <c r="H102" s="2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70"/>
      <c r="T102" s="70"/>
      <c r="U102" s="70"/>
      <c r="V102" s="70"/>
      <c r="W102" s="70"/>
      <c r="X102" s="70"/>
      <c r="Y102" s="70"/>
      <c r="Z102" s="70"/>
      <c r="AA102" s="70"/>
      <c r="AB102" s="70"/>
      <c r="AC102" s="70"/>
    </row>
    <row r="103" spans="1:29" x14ac:dyDescent="0.25">
      <c r="A103" s="14" t="s">
        <v>3</v>
      </c>
      <c r="B103" s="218" t="s">
        <v>115</v>
      </c>
      <c r="C103" s="219"/>
      <c r="D103" s="219"/>
      <c r="E103" s="220"/>
      <c r="F103" s="37">
        <v>0</v>
      </c>
      <c r="G103" s="70"/>
      <c r="H103" s="20"/>
      <c r="I103" s="70"/>
      <c r="J103" s="70"/>
      <c r="K103" s="70"/>
      <c r="L103" s="70"/>
      <c r="M103" s="70"/>
      <c r="N103" s="70"/>
      <c r="O103" s="70"/>
      <c r="P103" s="70"/>
      <c r="Q103" s="70"/>
      <c r="R103" s="70"/>
      <c r="S103" s="70"/>
      <c r="T103" s="70"/>
      <c r="U103" s="70"/>
      <c r="V103" s="70"/>
      <c r="W103" s="70"/>
      <c r="X103" s="70"/>
      <c r="Y103" s="70"/>
      <c r="Z103" s="70"/>
      <c r="AA103" s="70"/>
      <c r="AB103" s="70"/>
      <c r="AC103" s="70"/>
    </row>
    <row r="104" spans="1:29" ht="15.75" thickBot="1" x14ac:dyDescent="0.3">
      <c r="A104" s="210" t="s">
        <v>19</v>
      </c>
      <c r="B104" s="211"/>
      <c r="C104" s="211"/>
      <c r="D104" s="211"/>
      <c r="E104" s="105"/>
      <c r="F104" s="38">
        <f>SUM(F101:F103)</f>
        <v>43.02</v>
      </c>
      <c r="G104" s="70"/>
      <c r="H104" s="20"/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70"/>
      <c r="Z104" s="70"/>
      <c r="AA104" s="70"/>
      <c r="AB104" s="70"/>
      <c r="AC104" s="70"/>
    </row>
    <row r="105" spans="1:29" ht="15.75" thickBot="1" x14ac:dyDescent="0.3">
      <c r="A105" s="234"/>
      <c r="B105" s="234"/>
      <c r="C105" s="234"/>
      <c r="D105" s="234"/>
      <c r="E105" s="234"/>
      <c r="F105" s="234"/>
      <c r="G105" s="70"/>
      <c r="H105" s="2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70"/>
      <c r="T105" s="70"/>
      <c r="U105" s="70"/>
      <c r="V105" s="70"/>
      <c r="W105" s="70"/>
      <c r="X105" s="70"/>
      <c r="Y105" s="70"/>
      <c r="Z105" s="70"/>
      <c r="AA105" s="70"/>
      <c r="AB105" s="70"/>
      <c r="AC105" s="70"/>
    </row>
    <row r="106" spans="1:29" x14ac:dyDescent="0.25">
      <c r="A106" s="221" t="s">
        <v>53</v>
      </c>
      <c r="B106" s="222"/>
      <c r="C106" s="222"/>
      <c r="D106" s="222"/>
      <c r="E106" s="233"/>
      <c r="F106" s="223"/>
      <c r="G106" s="80"/>
      <c r="H106" s="20"/>
      <c r="I106" s="80"/>
      <c r="J106" s="80"/>
      <c r="K106" s="80"/>
      <c r="L106" s="80"/>
      <c r="M106" s="80"/>
      <c r="N106" s="80"/>
      <c r="O106" s="80"/>
      <c r="P106" s="80"/>
      <c r="Q106" s="80"/>
      <c r="R106" s="80"/>
      <c r="S106" s="80"/>
      <c r="T106" s="80"/>
      <c r="U106" s="80"/>
      <c r="V106" s="80"/>
      <c r="W106" s="80"/>
      <c r="X106" s="80"/>
      <c r="Y106" s="80"/>
      <c r="Z106" s="80"/>
      <c r="AA106" s="80"/>
      <c r="AB106" s="80"/>
      <c r="AC106" s="80"/>
    </row>
    <row r="107" spans="1:29" x14ac:dyDescent="0.25">
      <c r="A107" s="66">
        <v>6</v>
      </c>
      <c r="B107" s="266" t="s">
        <v>22</v>
      </c>
      <c r="C107" s="266"/>
      <c r="D107" s="266"/>
      <c r="E107" s="64" t="s">
        <v>56</v>
      </c>
      <c r="F107" s="22" t="s">
        <v>6</v>
      </c>
      <c r="G107" s="70"/>
      <c r="H107" s="20"/>
      <c r="I107" s="70"/>
      <c r="J107" s="70"/>
      <c r="K107" s="70"/>
      <c r="L107" s="70"/>
      <c r="M107" s="70"/>
      <c r="N107" s="70"/>
      <c r="O107" s="70"/>
      <c r="P107" s="70"/>
      <c r="Q107" s="70"/>
      <c r="R107" s="70"/>
      <c r="S107" s="70"/>
      <c r="T107" s="70"/>
      <c r="U107" s="70"/>
      <c r="V107" s="70"/>
      <c r="W107" s="70"/>
      <c r="X107" s="70"/>
      <c r="Y107" s="70"/>
      <c r="Z107" s="70"/>
      <c r="AA107" s="70"/>
      <c r="AB107" s="70"/>
      <c r="AC107" s="70"/>
    </row>
    <row r="108" spans="1:29" x14ac:dyDescent="0.25">
      <c r="A108" s="44" t="s">
        <v>0</v>
      </c>
      <c r="B108" s="218" t="s">
        <v>23</v>
      </c>
      <c r="C108" s="219"/>
      <c r="D108" s="219"/>
      <c r="E108" s="4">
        <v>2.5000000000000001E-2</v>
      </c>
      <c r="F108" s="34">
        <f>E108*(F32+F68+F78+F97+F104)</f>
        <v>105.94310589500002</v>
      </c>
      <c r="G108" s="70"/>
      <c r="H108" s="2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70"/>
      <c r="T108" s="70"/>
      <c r="U108" s="70"/>
      <c r="V108" s="70"/>
      <c r="W108" s="70"/>
      <c r="X108" s="70"/>
      <c r="Y108" s="70"/>
      <c r="Z108" s="70"/>
      <c r="AA108" s="70"/>
      <c r="AB108" s="70"/>
      <c r="AC108" s="70"/>
    </row>
    <row r="109" spans="1:29" x14ac:dyDescent="0.25">
      <c r="A109" s="44" t="s">
        <v>1</v>
      </c>
      <c r="B109" s="218" t="s">
        <v>25</v>
      </c>
      <c r="C109" s="219"/>
      <c r="D109" s="219"/>
      <c r="E109" s="4">
        <v>0.05</v>
      </c>
      <c r="F109" s="34">
        <f>E109*(F32+F68+F78+F97+F104+F108)</f>
        <v>217.18336708475005</v>
      </c>
      <c r="G109" s="70"/>
      <c r="H109" s="2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  <c r="V109" s="70"/>
      <c r="W109" s="70"/>
      <c r="X109" s="70"/>
      <c r="Y109" s="70"/>
      <c r="Z109" s="70"/>
      <c r="AA109" s="70"/>
      <c r="AB109" s="70"/>
      <c r="AC109" s="70"/>
    </row>
    <row r="110" spans="1:29" x14ac:dyDescent="0.25">
      <c r="A110" s="271" t="s">
        <v>71</v>
      </c>
      <c r="B110" s="272"/>
      <c r="C110" s="67"/>
      <c r="D110" s="67"/>
      <c r="E110" s="42">
        <f>SUM(E108:E109)</f>
        <v>7.5000000000000011E-2</v>
      </c>
      <c r="F110" s="39">
        <f>SUM(F108:F109)</f>
        <v>323.12647297975008</v>
      </c>
      <c r="G110" s="70"/>
      <c r="H110" s="2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70"/>
      <c r="V110" s="70"/>
      <c r="W110" s="70"/>
      <c r="X110" s="70"/>
      <c r="Y110" s="70"/>
      <c r="Z110" s="70"/>
      <c r="AA110" s="70"/>
      <c r="AB110" s="70"/>
      <c r="AC110" s="70"/>
    </row>
    <row r="111" spans="1:29" x14ac:dyDescent="0.25">
      <c r="A111" s="74"/>
      <c r="B111" s="75"/>
      <c r="C111" s="75"/>
      <c r="D111" s="75"/>
      <c r="E111" s="76"/>
      <c r="F111" s="77"/>
      <c r="G111" s="76"/>
      <c r="H111" s="83"/>
      <c r="I111" s="76"/>
      <c r="J111" s="76"/>
      <c r="K111" s="76"/>
      <c r="L111" s="76"/>
      <c r="M111" s="76"/>
      <c r="N111" s="76"/>
      <c r="O111" s="76"/>
      <c r="P111" s="76"/>
      <c r="Q111" s="76"/>
      <c r="R111" s="76"/>
      <c r="S111" s="76"/>
      <c r="T111" s="76"/>
      <c r="U111" s="76"/>
      <c r="V111" s="76"/>
      <c r="W111" s="76"/>
      <c r="X111" s="76"/>
      <c r="Y111" s="76"/>
      <c r="Z111" s="76"/>
      <c r="AA111" s="76"/>
      <c r="AB111" s="76"/>
      <c r="AC111" s="76"/>
    </row>
    <row r="112" spans="1:29" x14ac:dyDescent="0.25">
      <c r="A112" s="41" t="s">
        <v>2</v>
      </c>
      <c r="B112" s="273" t="s">
        <v>24</v>
      </c>
      <c r="C112" s="274"/>
      <c r="D112" s="274"/>
      <c r="E112" s="274"/>
      <c r="F112" s="275"/>
      <c r="G112" s="70"/>
      <c r="H112" s="20"/>
      <c r="I112" s="70"/>
      <c r="J112" s="70"/>
      <c r="K112" s="70"/>
      <c r="L112" s="70"/>
      <c r="M112" s="70"/>
      <c r="N112" s="70"/>
      <c r="O112" s="70"/>
      <c r="P112" s="70"/>
      <c r="Q112" s="70"/>
      <c r="R112" s="70"/>
      <c r="S112" s="70"/>
      <c r="T112" s="70"/>
      <c r="U112" s="70"/>
      <c r="V112" s="70"/>
      <c r="W112" s="70"/>
      <c r="X112" s="70"/>
      <c r="Y112" s="70"/>
      <c r="Z112" s="70"/>
      <c r="AA112" s="70"/>
      <c r="AB112" s="70"/>
      <c r="AC112" s="70"/>
    </row>
    <row r="113" spans="1:29" ht="24.75" customHeight="1" x14ac:dyDescent="0.25">
      <c r="A113" s="14" t="s">
        <v>64</v>
      </c>
      <c r="B113" s="2" t="s">
        <v>67</v>
      </c>
      <c r="C113" s="2" t="s">
        <v>84</v>
      </c>
      <c r="D113" s="49"/>
      <c r="E113" s="4">
        <v>6.4999999999999997E-3</v>
      </c>
      <c r="F113" s="34">
        <f>E113*(F32+F68+F78+F97+F104+F110)/(1-E117)</f>
        <v>32.452687035652303</v>
      </c>
      <c r="G113" s="70"/>
      <c r="H113" s="20"/>
      <c r="I113" s="70"/>
      <c r="J113" s="70"/>
      <c r="K113" s="70"/>
      <c r="L113" s="70"/>
      <c r="M113" s="70"/>
      <c r="N113" s="70"/>
      <c r="O113" s="70"/>
      <c r="P113" s="70"/>
      <c r="Q113" s="70"/>
      <c r="R113" s="70"/>
      <c r="S113" s="70"/>
      <c r="T113" s="70"/>
      <c r="U113" s="70"/>
      <c r="V113" s="70"/>
      <c r="W113" s="70"/>
      <c r="X113" s="70"/>
      <c r="Y113" s="70"/>
      <c r="Z113" s="70"/>
      <c r="AA113" s="70"/>
      <c r="AB113" s="70"/>
      <c r="AC113" s="70"/>
    </row>
    <row r="114" spans="1:29" ht="23.25" customHeight="1" x14ac:dyDescent="0.25">
      <c r="A114" s="14" t="s">
        <v>65</v>
      </c>
      <c r="B114" s="2" t="s">
        <v>67</v>
      </c>
      <c r="C114" s="2" t="s">
        <v>85</v>
      </c>
      <c r="D114" s="49"/>
      <c r="E114" s="4">
        <v>0.03</v>
      </c>
      <c r="F114" s="34">
        <f>E114*(F32+F68+F78+F97+F104+F110)/(1-E117)</f>
        <v>149.7816324722414</v>
      </c>
      <c r="G114" s="70"/>
      <c r="H114" s="20"/>
      <c r="I114" s="70"/>
      <c r="J114" s="70"/>
      <c r="K114" s="70"/>
      <c r="L114" s="70"/>
      <c r="M114" s="70"/>
      <c r="N114" s="70"/>
      <c r="O114" s="70"/>
      <c r="P114" s="70"/>
      <c r="Q114" s="70"/>
      <c r="R114" s="70"/>
      <c r="S114" s="70"/>
      <c r="T114" s="70"/>
      <c r="U114" s="70"/>
      <c r="V114" s="70"/>
      <c r="W114" s="70"/>
      <c r="X114" s="70"/>
      <c r="Y114" s="70"/>
      <c r="Z114" s="70"/>
      <c r="AA114" s="70"/>
      <c r="AB114" s="70"/>
      <c r="AC114" s="70"/>
    </row>
    <row r="115" spans="1:29" ht="27.75" customHeight="1" x14ac:dyDescent="0.25">
      <c r="A115" s="14" t="s">
        <v>66</v>
      </c>
      <c r="B115" s="2" t="s">
        <v>68</v>
      </c>
      <c r="C115" s="2" t="s">
        <v>88</v>
      </c>
      <c r="D115" s="49"/>
      <c r="E115" s="4">
        <v>0.05</v>
      </c>
      <c r="F115" s="34">
        <f>E115*(F32+F68+F78+F97+F104+F110)/(1-E117)</f>
        <v>249.63605412040238</v>
      </c>
      <c r="G115" s="70"/>
      <c r="H115" s="20"/>
      <c r="I115" s="70"/>
      <c r="J115" s="70"/>
      <c r="K115" s="70"/>
      <c r="L115" s="70"/>
      <c r="M115" s="70"/>
      <c r="N115" s="70"/>
      <c r="O115" s="70"/>
      <c r="P115" s="70"/>
      <c r="Q115" s="70"/>
      <c r="R115" s="70"/>
      <c r="S115" s="70"/>
      <c r="T115" s="70"/>
      <c r="U115" s="70"/>
      <c r="V115" s="70"/>
      <c r="W115" s="70"/>
      <c r="X115" s="70"/>
      <c r="Y115" s="70"/>
      <c r="Z115" s="70"/>
      <c r="AA115" s="70"/>
      <c r="AB115" s="70"/>
      <c r="AC115" s="70"/>
    </row>
    <row r="116" spans="1:29" ht="19.5" customHeight="1" x14ac:dyDescent="0.25">
      <c r="A116" s="15" t="s">
        <v>87</v>
      </c>
      <c r="B116" s="49" t="s">
        <v>86</v>
      </c>
      <c r="C116" s="2"/>
      <c r="D116" s="49"/>
      <c r="E116" s="4"/>
      <c r="F116" s="48"/>
      <c r="G116" s="70"/>
      <c r="H116" s="20"/>
      <c r="I116" s="70"/>
      <c r="J116" s="70"/>
      <c r="K116" s="70"/>
      <c r="L116" s="70"/>
      <c r="M116" s="70"/>
      <c r="N116" s="70"/>
      <c r="O116" s="70"/>
      <c r="P116" s="70"/>
      <c r="Q116" s="70"/>
      <c r="R116" s="70"/>
      <c r="S116" s="70"/>
      <c r="T116" s="70"/>
      <c r="U116" s="70"/>
      <c r="V116" s="70"/>
      <c r="W116" s="70"/>
      <c r="X116" s="70"/>
      <c r="Y116" s="70"/>
      <c r="Z116" s="70"/>
      <c r="AA116" s="70"/>
      <c r="AB116" s="70"/>
      <c r="AC116" s="70"/>
    </row>
    <row r="117" spans="1:29" x14ac:dyDescent="0.25">
      <c r="A117" s="268" t="s">
        <v>72</v>
      </c>
      <c r="B117" s="269"/>
      <c r="C117" s="269"/>
      <c r="D117" s="270"/>
      <c r="E117" s="42">
        <f>SUM(E113:E116)</f>
        <v>8.6499999999999994E-2</v>
      </c>
      <c r="F117" s="45">
        <f>SUM(F113:F116)</f>
        <v>431.87037362829608</v>
      </c>
      <c r="G117" s="70"/>
      <c r="H117" s="20"/>
      <c r="I117" s="70"/>
      <c r="J117" s="70"/>
      <c r="K117" s="70"/>
      <c r="L117" s="70"/>
      <c r="M117" s="70"/>
      <c r="N117" s="70"/>
      <c r="O117" s="70"/>
      <c r="P117" s="70"/>
      <c r="Q117" s="70"/>
      <c r="R117" s="70"/>
      <c r="S117" s="70"/>
      <c r="T117" s="70"/>
      <c r="U117" s="70"/>
      <c r="V117" s="70"/>
      <c r="W117" s="70"/>
      <c r="X117" s="70"/>
      <c r="Y117" s="70"/>
      <c r="Z117" s="70"/>
      <c r="AA117" s="70"/>
      <c r="AB117" s="70"/>
      <c r="AC117" s="70"/>
    </row>
    <row r="118" spans="1:29" ht="15.75" thickBot="1" x14ac:dyDescent="0.3">
      <c r="A118" s="210" t="s">
        <v>19</v>
      </c>
      <c r="B118" s="211"/>
      <c r="C118" s="211"/>
      <c r="D118" s="267"/>
      <c r="E118" s="29">
        <f>E110+E117</f>
        <v>0.1615</v>
      </c>
      <c r="F118" s="35">
        <f>TRUNC(F110+F117,2)</f>
        <v>754.99</v>
      </c>
      <c r="G118" s="81"/>
      <c r="H118" s="20"/>
      <c r="I118" s="70"/>
      <c r="J118" s="70"/>
      <c r="K118" s="70"/>
      <c r="L118" s="70"/>
      <c r="M118" s="70"/>
      <c r="N118" s="70"/>
      <c r="O118" s="70"/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/>
      <c r="AA118" s="70"/>
      <c r="AB118" s="70"/>
      <c r="AC118" s="70"/>
    </row>
    <row r="119" spans="1:29" ht="15.75" thickBot="1" x14ac:dyDescent="0.3">
      <c r="A119" s="3"/>
      <c r="B119" s="84"/>
      <c r="C119" s="84"/>
      <c r="D119" s="84"/>
      <c r="E119" s="85"/>
      <c r="F119" s="86"/>
      <c r="G119" s="81"/>
      <c r="H119" s="20"/>
      <c r="I119" s="70"/>
      <c r="J119" s="70"/>
      <c r="K119" s="70"/>
      <c r="L119" s="70"/>
      <c r="M119" s="70"/>
      <c r="N119" s="70"/>
      <c r="O119" s="70"/>
      <c r="P119" s="70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  <c r="AB119" s="70"/>
      <c r="AC119" s="70"/>
    </row>
    <row r="120" spans="1:29" x14ac:dyDescent="0.25">
      <c r="A120" s="221" t="s">
        <v>69</v>
      </c>
      <c r="B120" s="233"/>
      <c r="C120" s="233"/>
      <c r="D120" s="233"/>
      <c r="E120" s="233"/>
      <c r="F120" s="223"/>
      <c r="G120" s="81"/>
      <c r="H120" s="20"/>
      <c r="I120" s="70"/>
      <c r="J120" s="70"/>
      <c r="K120" s="70"/>
      <c r="L120" s="70"/>
      <c r="M120" s="70"/>
      <c r="N120" s="70"/>
      <c r="O120" s="70"/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70"/>
      <c r="AA120" s="70"/>
      <c r="AB120" s="70"/>
      <c r="AC120" s="70"/>
    </row>
    <row r="121" spans="1:29" x14ac:dyDescent="0.25">
      <c r="A121" s="212" t="s">
        <v>79</v>
      </c>
      <c r="B121" s="213"/>
      <c r="C121" s="213"/>
      <c r="D121" s="213"/>
      <c r="E121" s="225"/>
      <c r="F121" s="22" t="s">
        <v>6</v>
      </c>
      <c r="G121" s="70"/>
      <c r="H121" s="20"/>
      <c r="I121" s="70"/>
      <c r="J121" s="70"/>
      <c r="K121" s="70"/>
      <c r="L121" s="70"/>
      <c r="M121" s="70"/>
      <c r="N121" s="70"/>
      <c r="O121" s="70"/>
      <c r="P121" s="70"/>
      <c r="Q121" s="70"/>
      <c r="R121" s="70"/>
      <c r="S121" s="70"/>
      <c r="T121" s="70"/>
      <c r="U121" s="70"/>
      <c r="V121" s="70"/>
      <c r="W121" s="70"/>
      <c r="X121" s="70"/>
      <c r="Y121" s="70"/>
      <c r="Z121" s="70"/>
      <c r="AA121" s="70"/>
      <c r="AB121" s="70"/>
      <c r="AC121" s="70"/>
    </row>
    <row r="122" spans="1:29" x14ac:dyDescent="0.25">
      <c r="A122" s="13" t="s">
        <v>0</v>
      </c>
      <c r="B122" s="218" t="s">
        <v>26</v>
      </c>
      <c r="C122" s="219"/>
      <c r="D122" s="219"/>
      <c r="E122" s="220"/>
      <c r="F122" s="37">
        <f>F32</f>
        <v>1814.25</v>
      </c>
      <c r="G122" s="80"/>
      <c r="H122" s="20"/>
      <c r="I122" s="80"/>
      <c r="J122" s="80"/>
      <c r="K122" s="80"/>
      <c r="L122" s="80"/>
      <c r="M122" s="80"/>
      <c r="N122" s="80"/>
      <c r="O122" s="80"/>
      <c r="P122" s="80"/>
      <c r="Q122" s="80"/>
      <c r="R122" s="80"/>
      <c r="S122" s="80"/>
      <c r="T122" s="80"/>
      <c r="U122" s="80"/>
      <c r="V122" s="80"/>
      <c r="W122" s="80"/>
      <c r="X122" s="80"/>
      <c r="Y122" s="80"/>
      <c r="Z122" s="80"/>
      <c r="AA122" s="80"/>
      <c r="AB122" s="80"/>
      <c r="AC122" s="80"/>
    </row>
    <row r="123" spans="1:29" x14ac:dyDescent="0.25">
      <c r="A123" s="13" t="s">
        <v>1</v>
      </c>
      <c r="B123" s="218" t="s">
        <v>27</v>
      </c>
      <c r="C123" s="219"/>
      <c r="D123" s="219"/>
      <c r="E123" s="220"/>
      <c r="F123" s="37">
        <f>F68</f>
        <v>2097.4399441999999</v>
      </c>
      <c r="G123" s="70"/>
      <c r="H123" s="20"/>
      <c r="I123" s="70"/>
      <c r="J123" s="70"/>
      <c r="K123" s="70"/>
      <c r="L123" s="70"/>
      <c r="M123" s="70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  <c r="AB123" s="70"/>
      <c r="AC123" s="70"/>
    </row>
    <row r="124" spans="1:29" x14ac:dyDescent="0.25">
      <c r="A124" s="13" t="s">
        <v>2</v>
      </c>
      <c r="B124" s="218" t="s">
        <v>43</v>
      </c>
      <c r="C124" s="219"/>
      <c r="D124" s="219"/>
      <c r="E124" s="220"/>
      <c r="F124" s="37">
        <f>F78</f>
        <v>119.91321660000001</v>
      </c>
      <c r="G124" s="70"/>
      <c r="H124" s="20"/>
      <c r="I124" s="70"/>
      <c r="J124" s="70"/>
      <c r="K124" s="70"/>
      <c r="L124" s="70"/>
      <c r="M124" s="70"/>
      <c r="N124" s="70"/>
      <c r="O124" s="70"/>
      <c r="P124" s="70"/>
      <c r="Q124" s="70"/>
      <c r="R124" s="70"/>
      <c r="S124" s="70"/>
      <c r="T124" s="70"/>
      <c r="U124" s="70"/>
      <c r="V124" s="70"/>
      <c r="W124" s="70"/>
      <c r="X124" s="70"/>
      <c r="Y124" s="70"/>
      <c r="Z124" s="70"/>
      <c r="AA124" s="70"/>
      <c r="AB124" s="70"/>
      <c r="AC124" s="70"/>
    </row>
    <row r="125" spans="1:29" x14ac:dyDescent="0.25">
      <c r="A125" s="13" t="s">
        <v>3</v>
      </c>
      <c r="B125" s="218" t="s">
        <v>44</v>
      </c>
      <c r="C125" s="219"/>
      <c r="D125" s="219"/>
      <c r="E125" s="220"/>
      <c r="F125" s="37">
        <f>F97</f>
        <v>163.10107500000001</v>
      </c>
      <c r="G125" s="70"/>
      <c r="H125" s="20"/>
      <c r="I125" s="70"/>
      <c r="J125" s="70"/>
      <c r="K125" s="70"/>
      <c r="L125" s="70"/>
      <c r="M125" s="70"/>
      <c r="N125" s="70"/>
      <c r="O125" s="70"/>
      <c r="P125" s="70"/>
      <c r="Q125" s="70"/>
      <c r="R125" s="70"/>
      <c r="S125" s="70"/>
      <c r="T125" s="70"/>
      <c r="U125" s="70"/>
      <c r="V125" s="70"/>
      <c r="W125" s="70"/>
      <c r="X125" s="70"/>
      <c r="Y125" s="70"/>
      <c r="Z125" s="70"/>
      <c r="AA125" s="70"/>
      <c r="AB125" s="70"/>
      <c r="AC125" s="70"/>
    </row>
    <row r="126" spans="1:29" x14ac:dyDescent="0.25">
      <c r="A126" s="13" t="s">
        <v>7</v>
      </c>
      <c r="B126" s="218" t="s">
        <v>52</v>
      </c>
      <c r="C126" s="219"/>
      <c r="D126" s="219"/>
      <c r="E126" s="220"/>
      <c r="F126" s="37">
        <f>F104</f>
        <v>43.02</v>
      </c>
      <c r="G126" s="70"/>
      <c r="H126" s="20"/>
      <c r="I126" s="70"/>
      <c r="J126" s="70"/>
      <c r="K126" s="70"/>
      <c r="L126" s="70"/>
      <c r="M126" s="70"/>
      <c r="N126" s="70"/>
      <c r="O126" s="70"/>
      <c r="P126" s="70"/>
      <c r="Q126" s="70"/>
      <c r="R126" s="70"/>
      <c r="S126" s="70"/>
      <c r="T126" s="70"/>
      <c r="U126" s="70"/>
      <c r="V126" s="70"/>
      <c r="W126" s="70"/>
      <c r="X126" s="70"/>
      <c r="Y126" s="70"/>
      <c r="Z126" s="70"/>
      <c r="AA126" s="70"/>
      <c r="AB126" s="70"/>
      <c r="AC126" s="70"/>
    </row>
    <row r="127" spans="1:29" x14ac:dyDescent="0.25">
      <c r="A127" s="212" t="s">
        <v>70</v>
      </c>
      <c r="B127" s="213"/>
      <c r="C127" s="213"/>
      <c r="D127" s="213"/>
      <c r="E127" s="213"/>
      <c r="F127" s="40">
        <f>TRUNC(SUM(F122:F126),2)</f>
        <v>4237.72</v>
      </c>
      <c r="G127" s="70"/>
      <c r="H127" s="6"/>
      <c r="I127" s="70"/>
      <c r="J127" s="70"/>
      <c r="K127" s="70"/>
      <c r="L127" s="70"/>
      <c r="M127" s="70"/>
      <c r="N127" s="70"/>
      <c r="O127" s="70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  <c r="AA127" s="70"/>
      <c r="AB127" s="70"/>
      <c r="AC127" s="70"/>
    </row>
    <row r="128" spans="1:29" x14ac:dyDescent="0.25">
      <c r="A128" s="13" t="s">
        <v>8</v>
      </c>
      <c r="B128" s="277" t="s">
        <v>53</v>
      </c>
      <c r="C128" s="277"/>
      <c r="D128" s="277"/>
      <c r="E128" s="277"/>
      <c r="F128" s="37">
        <f>F118</f>
        <v>754.99</v>
      </c>
      <c r="G128" s="70"/>
      <c r="H128" s="20"/>
      <c r="I128" s="70"/>
      <c r="J128" s="70"/>
      <c r="K128" s="70"/>
      <c r="L128" s="70"/>
      <c r="M128" s="70"/>
      <c r="N128" s="70"/>
      <c r="O128" s="70"/>
      <c r="P128" s="70"/>
      <c r="Q128" s="70"/>
      <c r="R128" s="70"/>
      <c r="S128" s="70"/>
      <c r="T128" s="70"/>
      <c r="U128" s="70"/>
      <c r="V128" s="70"/>
      <c r="W128" s="70"/>
      <c r="X128" s="70"/>
      <c r="Y128" s="70"/>
      <c r="Z128" s="70"/>
      <c r="AA128" s="70"/>
      <c r="AB128" s="70"/>
      <c r="AC128" s="70"/>
    </row>
    <row r="129" spans="1:29" ht="15.75" thickBot="1" x14ac:dyDescent="0.3">
      <c r="A129" s="210" t="s">
        <v>73</v>
      </c>
      <c r="B129" s="211"/>
      <c r="C129" s="211"/>
      <c r="D129" s="211"/>
      <c r="E129" s="211"/>
      <c r="F129" s="38">
        <f>TRUNC(F127+F128,2)</f>
        <v>4992.71</v>
      </c>
      <c r="G129" s="70"/>
      <c r="H129" s="6"/>
      <c r="I129" s="70"/>
      <c r="J129" s="70"/>
      <c r="K129" s="70"/>
      <c r="L129" s="70"/>
      <c r="M129" s="70"/>
      <c r="N129" s="70"/>
      <c r="O129" s="70"/>
      <c r="P129" s="70"/>
      <c r="Q129" s="70"/>
      <c r="R129" s="70"/>
      <c r="S129" s="70"/>
      <c r="T129" s="70"/>
      <c r="U129" s="70"/>
      <c r="V129" s="70"/>
      <c r="W129" s="70"/>
      <c r="X129" s="70"/>
      <c r="Y129" s="70"/>
      <c r="Z129" s="70"/>
      <c r="AA129" s="70"/>
      <c r="AB129" s="70"/>
      <c r="AC129" s="70"/>
    </row>
    <row r="130" spans="1:29" ht="15.75" thickBot="1" x14ac:dyDescent="0.3">
      <c r="A130" s="84"/>
      <c r="B130" s="84"/>
      <c r="C130" s="84"/>
      <c r="D130" s="84"/>
      <c r="E130" s="84"/>
      <c r="F130" s="88"/>
      <c r="G130" s="70"/>
      <c r="H130" s="70"/>
      <c r="I130" s="70"/>
      <c r="J130" s="70"/>
      <c r="K130" s="70"/>
      <c r="L130" s="70"/>
      <c r="M130" s="70"/>
      <c r="N130" s="70"/>
      <c r="O130" s="70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  <c r="AA130" s="70"/>
      <c r="AB130" s="70"/>
      <c r="AC130" s="70"/>
    </row>
    <row r="131" spans="1:29" x14ac:dyDescent="0.25">
      <c r="A131" s="287" t="s">
        <v>89</v>
      </c>
      <c r="B131" s="288"/>
      <c r="C131" s="288"/>
      <c r="D131" s="288"/>
      <c r="E131" s="288"/>
      <c r="F131" s="288"/>
      <c r="G131" s="289"/>
      <c r="H131" s="70"/>
      <c r="I131" s="70"/>
      <c r="J131" s="70"/>
      <c r="K131" s="70"/>
      <c r="L131" s="70"/>
      <c r="M131" s="70"/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  <c r="AA131" s="70"/>
      <c r="AB131" s="70"/>
      <c r="AC131" s="70"/>
    </row>
    <row r="132" spans="1:29" ht="105" x14ac:dyDescent="0.25">
      <c r="A132" s="58"/>
      <c r="B132" s="59" t="s">
        <v>90</v>
      </c>
      <c r="C132" s="60" t="s">
        <v>91</v>
      </c>
      <c r="D132" s="60" t="s">
        <v>92</v>
      </c>
      <c r="E132" s="56" t="s">
        <v>93</v>
      </c>
      <c r="F132" s="56" t="s">
        <v>94</v>
      </c>
      <c r="G132" s="57" t="s">
        <v>95</v>
      </c>
      <c r="H132" s="70"/>
      <c r="I132" s="70"/>
      <c r="J132" s="70"/>
      <c r="K132" s="70"/>
      <c r="L132" s="70"/>
      <c r="M132" s="70"/>
      <c r="N132" s="70"/>
      <c r="O132" s="70"/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/>
      <c r="AA132" s="70"/>
      <c r="AB132" s="70"/>
      <c r="AC132" s="70"/>
    </row>
    <row r="133" spans="1:29" x14ac:dyDescent="0.25">
      <c r="A133" s="91" t="s">
        <v>100</v>
      </c>
      <c r="B133" s="92" t="e">
        <f>#REF!</f>
        <v>#REF!</v>
      </c>
      <c r="C133" s="93">
        <f>F129</f>
        <v>4992.71</v>
      </c>
      <c r="D133" s="94">
        <v>1</v>
      </c>
      <c r="E133" s="95">
        <f>C133*D133</f>
        <v>4992.71</v>
      </c>
      <c r="F133" s="96">
        <v>1</v>
      </c>
      <c r="G133" s="97">
        <f>TRUNC(E133*F133,2)</f>
        <v>4992.71</v>
      </c>
      <c r="H133" s="6"/>
      <c r="I133" s="70"/>
      <c r="J133" s="70"/>
      <c r="K133" s="70"/>
      <c r="L133" s="70"/>
      <c r="M133" s="70"/>
      <c r="N133" s="70"/>
      <c r="O133" s="70"/>
      <c r="P133" s="70"/>
      <c r="Q133" s="70"/>
      <c r="R133" s="70"/>
      <c r="S133" s="70"/>
      <c r="T133" s="70"/>
      <c r="U133" s="70"/>
      <c r="V133" s="70"/>
      <c r="W133" s="70"/>
      <c r="X133" s="70"/>
      <c r="Y133" s="70"/>
      <c r="Z133" s="70"/>
      <c r="AA133" s="70"/>
      <c r="AB133" s="70"/>
      <c r="AC133" s="70"/>
    </row>
    <row r="134" spans="1:29" x14ac:dyDescent="0.25">
      <c r="A134" s="278" t="s">
        <v>96</v>
      </c>
      <c r="B134" s="279"/>
      <c r="C134" s="279"/>
      <c r="D134" s="279"/>
      <c r="E134" s="279"/>
      <c r="F134" s="280"/>
      <c r="G134" s="98">
        <f>G133</f>
        <v>4992.71</v>
      </c>
      <c r="H134" s="6"/>
      <c r="I134" s="70"/>
      <c r="J134" s="70"/>
      <c r="K134" s="70"/>
      <c r="L134" s="70"/>
      <c r="M134" s="70"/>
      <c r="N134" s="70"/>
      <c r="O134" s="70"/>
      <c r="P134" s="70"/>
      <c r="Q134" s="70"/>
      <c r="R134" s="70"/>
      <c r="S134" s="70"/>
      <c r="T134" s="70"/>
      <c r="U134" s="70"/>
      <c r="V134" s="70"/>
      <c r="W134" s="70"/>
      <c r="X134" s="70"/>
      <c r="Y134" s="70"/>
      <c r="Z134" s="70"/>
      <c r="AA134" s="70"/>
      <c r="AB134" s="70"/>
      <c r="AC134" s="70"/>
    </row>
    <row r="135" spans="1:29" x14ac:dyDescent="0.25">
      <c r="A135" s="281" t="s">
        <v>108</v>
      </c>
      <c r="B135" s="282"/>
      <c r="C135" s="282"/>
      <c r="D135" s="282"/>
      <c r="E135" s="282"/>
      <c r="F135" s="283"/>
      <c r="G135" s="163">
        <f>TRUNC(G134*24,2)</f>
        <v>119825.04</v>
      </c>
      <c r="H135" s="6"/>
      <c r="I135" s="70"/>
      <c r="J135" s="70"/>
      <c r="K135" s="70"/>
      <c r="L135" s="70"/>
      <c r="M135" s="70"/>
      <c r="N135" s="70"/>
      <c r="O135" s="70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  <c r="AA135" s="70"/>
      <c r="AB135" s="70"/>
      <c r="AC135" s="70"/>
    </row>
    <row r="136" spans="1:29" ht="15.75" thickBot="1" x14ac:dyDescent="0.3">
      <c r="A136" s="284" t="s">
        <v>98</v>
      </c>
      <c r="B136" s="285"/>
      <c r="C136" s="285"/>
      <c r="D136" s="285"/>
      <c r="E136" s="285"/>
      <c r="F136" s="286"/>
      <c r="G136" s="99">
        <v>0</v>
      </c>
      <c r="H136" s="6"/>
      <c r="I136" s="70"/>
      <c r="J136" s="70"/>
      <c r="K136" s="70"/>
      <c r="L136" s="70"/>
      <c r="M136" s="70"/>
      <c r="N136" s="70"/>
      <c r="O136" s="70"/>
      <c r="P136" s="70"/>
      <c r="Q136" s="70"/>
      <c r="R136" s="70"/>
      <c r="S136" s="70"/>
      <c r="T136" s="70"/>
      <c r="U136" s="70"/>
      <c r="V136" s="70"/>
      <c r="W136" s="70"/>
      <c r="X136" s="70"/>
      <c r="Y136" s="70"/>
      <c r="Z136" s="70"/>
      <c r="AA136" s="70"/>
      <c r="AB136" s="70"/>
      <c r="AC136" s="70"/>
    </row>
  </sheetData>
  <mergeCells count="104">
    <mergeCell ref="B128:E128"/>
    <mergeCell ref="A129:E129"/>
    <mergeCell ref="A131:G131"/>
    <mergeCell ref="A134:F134"/>
    <mergeCell ref="A135:F135"/>
    <mergeCell ref="A136:F136"/>
    <mergeCell ref="B122:E122"/>
    <mergeCell ref="B123:E123"/>
    <mergeCell ref="B124:E124"/>
    <mergeCell ref="B125:E125"/>
    <mergeCell ref="B126:E126"/>
    <mergeCell ref="A127:E127"/>
    <mergeCell ref="A110:B110"/>
    <mergeCell ref="B112:F112"/>
    <mergeCell ref="A117:D117"/>
    <mergeCell ref="A118:D118"/>
    <mergeCell ref="A120:F120"/>
    <mergeCell ref="A121:E121"/>
    <mergeCell ref="A104:D104"/>
    <mergeCell ref="A105:F105"/>
    <mergeCell ref="A106:F106"/>
    <mergeCell ref="B107:D107"/>
    <mergeCell ref="B108:D108"/>
    <mergeCell ref="B109:D109"/>
    <mergeCell ref="A99:F99"/>
    <mergeCell ref="B100:E100"/>
    <mergeCell ref="B101:E101"/>
    <mergeCell ref="B102:E102"/>
    <mergeCell ref="B103:E103"/>
    <mergeCell ref="B90:D90"/>
    <mergeCell ref="B91:D91"/>
    <mergeCell ref="A92:D92"/>
    <mergeCell ref="B94:E94"/>
    <mergeCell ref="B95:E95"/>
    <mergeCell ref="B96:E96"/>
    <mergeCell ref="B85:C85"/>
    <mergeCell ref="B86:C86"/>
    <mergeCell ref="B87:D87"/>
    <mergeCell ref="A88:D88"/>
    <mergeCell ref="A80:F80"/>
    <mergeCell ref="B81:D81"/>
    <mergeCell ref="B82:D82"/>
    <mergeCell ref="B83:D83"/>
    <mergeCell ref="A97:D97"/>
    <mergeCell ref="B73:D73"/>
    <mergeCell ref="B74:D74"/>
    <mergeCell ref="B75:D75"/>
    <mergeCell ref="B76:D76"/>
    <mergeCell ref="B77:D77"/>
    <mergeCell ref="A78:D78"/>
    <mergeCell ref="B65:E65"/>
    <mergeCell ref="B66:E66"/>
    <mergeCell ref="B67:E67"/>
    <mergeCell ref="A68:D68"/>
    <mergeCell ref="A70:F70"/>
    <mergeCell ref="B71:D71"/>
    <mergeCell ref="B57:E57"/>
    <mergeCell ref="B58:E58"/>
    <mergeCell ref="B59:E59"/>
    <mergeCell ref="B60:E60"/>
    <mergeCell ref="A62:D62"/>
    <mergeCell ref="B64:E64"/>
    <mergeCell ref="B50:D50"/>
    <mergeCell ref="B51:D51"/>
    <mergeCell ref="A52:D52"/>
    <mergeCell ref="B54:C54"/>
    <mergeCell ref="B55:C55"/>
    <mergeCell ref="B56:C56"/>
    <mergeCell ref="A45:A46"/>
    <mergeCell ref="B45:B46"/>
    <mergeCell ref="E45:E46"/>
    <mergeCell ref="B47:D47"/>
    <mergeCell ref="B48:D48"/>
    <mergeCell ref="B49:D49"/>
    <mergeCell ref="B37:D37"/>
    <mergeCell ref="A38:D38"/>
    <mergeCell ref="A40:D40"/>
    <mergeCell ref="B42:D42"/>
    <mergeCell ref="B43:D43"/>
    <mergeCell ref="B44:D44"/>
    <mergeCell ref="B25:D25"/>
    <mergeCell ref="B26:E26"/>
    <mergeCell ref="A32:D32"/>
    <mergeCell ref="A34:F34"/>
    <mergeCell ref="B35:D35"/>
    <mergeCell ref="B36:D36"/>
    <mergeCell ref="C18:F18"/>
    <mergeCell ref="C19:F19"/>
    <mergeCell ref="C20:F20"/>
    <mergeCell ref="C21:F21"/>
    <mergeCell ref="C22:F22"/>
    <mergeCell ref="A24:F24"/>
    <mergeCell ref="C11:F11"/>
    <mergeCell ref="C12:F12"/>
    <mergeCell ref="C13:F13"/>
    <mergeCell ref="A15:F15"/>
    <mergeCell ref="C16:F16"/>
    <mergeCell ref="C17:F17"/>
    <mergeCell ref="B3:E3"/>
    <mergeCell ref="B4:E4"/>
    <mergeCell ref="A6:B6"/>
    <mergeCell ref="A7:B7"/>
    <mergeCell ref="A9:F9"/>
    <mergeCell ref="C10:F10"/>
  </mergeCells>
  <pageMargins left="0.511811024" right="0.511811024" top="0.78740157499999996" bottom="0.78740157499999996" header="0.31496062000000002" footer="0.31496062000000002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9</vt:i4>
      </vt:variant>
    </vt:vector>
  </HeadingPairs>
  <TitlesOfParts>
    <vt:vector size="18" baseType="lpstr">
      <vt:lpstr>Planilha Resumo - Proposta </vt:lpstr>
      <vt:lpstr>eletricista</vt:lpstr>
      <vt:lpstr>bomb hid</vt:lpstr>
      <vt:lpstr>asg</vt:lpstr>
      <vt:lpstr>jard</vt:lpstr>
      <vt:lpstr>rec</vt:lpstr>
      <vt:lpstr>enc</vt:lpstr>
      <vt:lpstr>aux apoio adm</vt:lpstr>
      <vt:lpstr>motorista</vt:lpstr>
      <vt:lpstr>asg!Area_de_impressao</vt:lpstr>
      <vt:lpstr>'aux apoio adm'!Area_de_impressao</vt:lpstr>
      <vt:lpstr>'bomb hid'!Area_de_impressao</vt:lpstr>
      <vt:lpstr>eletricista!Area_de_impressao</vt:lpstr>
      <vt:lpstr>enc!Area_de_impressao</vt:lpstr>
      <vt:lpstr>jard!Area_de_impressao</vt:lpstr>
      <vt:lpstr>motorista!Area_de_impressao</vt:lpstr>
      <vt:lpstr>'Planilha Resumo - Proposta '!Area_de_impressao</vt:lpstr>
      <vt:lpstr>rec!Area_de_impressao</vt:lpstr>
    </vt:vector>
  </TitlesOfParts>
  <Company>Ministério da Educação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Alipio Paulino de Aguiar</dc:creator>
  <cp:lastModifiedBy>Kadija de Caldas Itapary Nicolau</cp:lastModifiedBy>
  <cp:lastPrinted>2025-05-07T11:40:42Z</cp:lastPrinted>
  <dcterms:created xsi:type="dcterms:W3CDTF">2014-01-21T12:35:32Z</dcterms:created>
  <dcterms:modified xsi:type="dcterms:W3CDTF">2025-05-12T13:13:57Z</dcterms:modified>
</cp:coreProperties>
</file>